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E30C379F-6987-554A-A67E-66DAA6930FC9}" xr6:coauthVersionLast="36" xr6:coauthVersionMax="47" xr10:uidLastSave="{00000000-0000-0000-0000-000000000000}"/>
  <bookViews>
    <workbookView xWindow="740" yWindow="740" windowWidth="23740" windowHeight="14000" activeTab="1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Ass'!$A$27</definedName>
    <definedName name="Deb" localSheetId="2">'2nd Ass'!$A$27</definedName>
    <definedName name="Deb" localSheetId="3">'Ass Adj'!$A$27</definedName>
    <definedName name="Deb">#REF!</definedName>
    <definedName name="Fin" localSheetId="1">'1er Ass'!$A$29</definedName>
    <definedName name="Fin" localSheetId="2">'2nd Ass'!$A$29</definedName>
    <definedName name="Fin" localSheetId="3">'Ass Adj'!$A$29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15" i="13" l="1"/>
  <c r="E17" i="12" l="1"/>
  <c r="F1" i="13" l="1"/>
  <c r="F1" i="14"/>
  <c r="D1" i="14"/>
  <c r="D1" i="13"/>
  <c r="B2" i="14"/>
  <c r="B1" i="14"/>
  <c r="B2" i="13"/>
  <c r="B1" i="13"/>
  <c r="A29" i="12"/>
  <c r="F17" i="12" s="1"/>
  <c r="D3" i="12"/>
  <c r="D3" i="14" s="1"/>
  <c r="D2" i="12"/>
  <c r="D2" i="14" s="1"/>
  <c r="A29" i="14" s="1"/>
  <c r="F17" i="14" s="1"/>
  <c r="D2" i="13"/>
  <c r="D5" i="13"/>
  <c r="H23" i="14"/>
  <c r="D21" i="14"/>
  <c r="C21" i="14"/>
  <c r="D20" i="14"/>
  <c r="C20" i="14"/>
  <c r="D22" i="14" s="1"/>
  <c r="D18" i="14"/>
  <c r="C18" i="14"/>
  <c r="D17" i="14"/>
  <c r="G20" i="14" s="1"/>
  <c r="C17" i="14"/>
  <c r="D15" i="14"/>
  <c r="C15" i="14"/>
  <c r="D14" i="14"/>
  <c r="C14" i="14"/>
  <c r="D16" i="14" s="1"/>
  <c r="D12" i="14"/>
  <c r="C12" i="14"/>
  <c r="D11" i="14"/>
  <c r="E11" i="14" s="1"/>
  <c r="H13" i="14" s="1"/>
  <c r="C11" i="14"/>
  <c r="D13" i="14" s="1"/>
  <c r="D9" i="14"/>
  <c r="C9" i="14"/>
  <c r="B8" i="14" s="1"/>
  <c r="D8" i="14"/>
  <c r="G11" i="14" s="1"/>
  <c r="C8" i="14"/>
  <c r="D6" i="14"/>
  <c r="C6" i="14"/>
  <c r="D5" i="14"/>
  <c r="C5" i="14"/>
  <c r="D7" i="14" s="1"/>
  <c r="D21" i="13"/>
  <c r="D20" i="13"/>
  <c r="D18" i="13"/>
  <c r="D17" i="13"/>
  <c r="D14" i="13"/>
  <c r="D12" i="13"/>
  <c r="D11" i="13"/>
  <c r="D9" i="13"/>
  <c r="E8" i="13" s="1"/>
  <c r="H10" i="13" s="1"/>
  <c r="D8" i="13"/>
  <c r="C21" i="13"/>
  <c r="C20" i="13"/>
  <c r="C18" i="13"/>
  <c r="B17" i="13" s="1"/>
  <c r="C17" i="13"/>
  <c r="C15" i="13"/>
  <c r="C14" i="13"/>
  <c r="C12" i="13"/>
  <c r="C11" i="13"/>
  <c r="D13" i="13" s="1"/>
  <c r="C9" i="13"/>
  <c r="C8" i="13"/>
  <c r="D6" i="13"/>
  <c r="G8" i="13" s="1"/>
  <c r="C6" i="13"/>
  <c r="C5" i="13"/>
  <c r="H23" i="13"/>
  <c r="D22" i="13"/>
  <c r="F21" i="13"/>
  <c r="F22" i="13" s="1"/>
  <c r="D19" i="13"/>
  <c r="F18" i="13"/>
  <c r="F19" i="13" s="1"/>
  <c r="D16" i="13"/>
  <c r="F15" i="13"/>
  <c r="F16" i="13" s="1"/>
  <c r="B14" i="13"/>
  <c r="D10" i="13"/>
  <c r="F9" i="13"/>
  <c r="F10" i="13" s="1"/>
  <c r="B8" i="13"/>
  <c r="D7" i="13"/>
  <c r="B5" i="13"/>
  <c r="A29" i="13"/>
  <c r="F9" i="12"/>
  <c r="F21" i="12"/>
  <c r="F18" i="12"/>
  <c r="F15" i="12"/>
  <c r="E20" i="14" l="1"/>
  <c r="H22" i="14" s="1"/>
  <c r="E20" i="13"/>
  <c r="H22" i="13" s="1"/>
  <c r="C22" i="13"/>
  <c r="E22" i="13" s="1"/>
  <c r="E21" i="13" s="1"/>
  <c r="B21" i="13" s="1"/>
  <c r="F14" i="13"/>
  <c r="F17" i="13"/>
  <c r="E14" i="13"/>
  <c r="H16" i="13" s="1"/>
  <c r="C19" i="13"/>
  <c r="E19" i="13" s="1"/>
  <c r="E18" i="13" s="1"/>
  <c r="B18" i="13" s="1"/>
  <c r="B14" i="14"/>
  <c r="F9" i="14"/>
  <c r="F10" i="14" s="1"/>
  <c r="F18" i="14"/>
  <c r="F19" i="14" s="1"/>
  <c r="G11" i="13"/>
  <c r="C10" i="13"/>
  <c r="E10" i="13" s="1"/>
  <c r="E9" i="13" s="1"/>
  <c r="B9" i="13" s="1"/>
  <c r="E5" i="13"/>
  <c r="H7" i="13" s="1"/>
  <c r="C7" i="13"/>
  <c r="E7" i="13" s="1"/>
  <c r="E6" i="13" s="1"/>
  <c r="B6" i="13" s="1"/>
  <c r="G20" i="13"/>
  <c r="E17" i="13"/>
  <c r="H19" i="13" s="1"/>
  <c r="G17" i="13"/>
  <c r="F12" i="13"/>
  <c r="F13" i="13" s="1"/>
  <c r="B11" i="13"/>
  <c r="C13" i="13"/>
  <c r="E13" i="13" s="1"/>
  <c r="E12" i="13" s="1"/>
  <c r="B12" i="13" s="1"/>
  <c r="G14" i="13"/>
  <c r="D3" i="13"/>
  <c r="C13" i="14"/>
  <c r="E13" i="14" s="1"/>
  <c r="E12" i="14" s="1"/>
  <c r="B12" i="14" s="1"/>
  <c r="C7" i="14"/>
  <c r="E7" i="14" s="1"/>
  <c r="E6" i="14" s="1"/>
  <c r="B6" i="14" s="1"/>
  <c r="G8" i="14"/>
  <c r="B17" i="14"/>
  <c r="F6" i="14"/>
  <c r="F7" i="14" s="1"/>
  <c r="E8" i="14"/>
  <c r="H10" i="14" s="1"/>
  <c r="D10" i="14"/>
  <c r="F15" i="14"/>
  <c r="F16" i="14" s="1"/>
  <c r="E17" i="14"/>
  <c r="D19" i="14"/>
  <c r="G17" i="14"/>
  <c r="C16" i="14"/>
  <c r="E16" i="14" s="1"/>
  <c r="E15" i="14" s="1"/>
  <c r="B15" i="14" s="1"/>
  <c r="F12" i="14"/>
  <c r="F13" i="14" s="1"/>
  <c r="E14" i="14"/>
  <c r="H16" i="14" s="1"/>
  <c r="F21" i="14"/>
  <c r="F22" i="14" s="1"/>
  <c r="B5" i="14"/>
  <c r="E5" i="14"/>
  <c r="B11" i="14"/>
  <c r="G14" i="14"/>
  <c r="A27" i="14"/>
  <c r="A6" i="14"/>
  <c r="A9" i="14" s="1"/>
  <c r="C22" i="14"/>
  <c r="E22" i="14" s="1"/>
  <c r="E21" i="14" s="1"/>
  <c r="B21" i="14" s="1"/>
  <c r="C10" i="14"/>
  <c r="E10" i="14" s="1"/>
  <c r="C19" i="14"/>
  <c r="E19" i="14" s="1"/>
  <c r="E11" i="13"/>
  <c r="H13" i="13" s="1"/>
  <c r="B20" i="13"/>
  <c r="C16" i="13"/>
  <c r="E16" i="13" s="1"/>
  <c r="E15" i="13" s="1"/>
  <c r="B15" i="13" s="1"/>
  <c r="F6" i="13"/>
  <c r="F7" i="13" s="1"/>
  <c r="A6" i="13"/>
  <c r="A9" i="13" s="1"/>
  <c r="A27" i="13"/>
  <c r="G23" i="13" l="1"/>
  <c r="H19" i="14"/>
  <c r="G23" i="14"/>
  <c r="E23" i="13"/>
  <c r="E27" i="13" s="1"/>
  <c r="G22" i="13"/>
  <c r="H7" i="14"/>
  <c r="G22" i="14" s="1"/>
  <c r="E23" i="14"/>
  <c r="E27" i="14" s="1"/>
  <c r="B20" i="14"/>
  <c r="E18" i="14"/>
  <c r="B18" i="14" s="1"/>
  <c r="A17" i="14"/>
  <c r="A8" i="14"/>
  <c r="B10" i="14" s="1"/>
  <c r="A5" i="14"/>
  <c r="B7" i="14" s="1"/>
  <c r="A25" i="14"/>
  <c r="A11" i="14"/>
  <c r="A20" i="14"/>
  <c r="A7" i="14"/>
  <c r="A14" i="14"/>
  <c r="A12" i="14"/>
  <c r="A10" i="14"/>
  <c r="F8" i="14" s="1"/>
  <c r="E9" i="14"/>
  <c r="B9" i="14" s="1"/>
  <c r="A12" i="13"/>
  <c r="A10" i="13"/>
  <c r="F8" i="13" s="1"/>
  <c r="A20" i="13"/>
  <c r="A11" i="13"/>
  <c r="A8" i="13"/>
  <c r="B10" i="13" s="1"/>
  <c r="A7" i="13"/>
  <c r="A25" i="13"/>
  <c r="A14" i="13"/>
  <c r="A17" i="13"/>
  <c r="A5" i="13"/>
  <c r="B7" i="13" s="1"/>
  <c r="A15" i="14" l="1"/>
  <c r="B13" i="14"/>
  <c r="A13" i="14"/>
  <c r="F11" i="14" s="1"/>
  <c r="F5" i="14"/>
  <c r="F5" i="13"/>
  <c r="B13" i="13"/>
  <c r="A15" i="13"/>
  <c r="A13" i="13"/>
  <c r="F11" i="13" s="1"/>
  <c r="A18" i="14" l="1"/>
  <c r="B16" i="14"/>
  <c r="A16" i="14"/>
  <c r="F14" i="14" s="1"/>
  <c r="B16" i="13"/>
  <c r="A18" i="13"/>
  <c r="A16" i="13"/>
  <c r="B19" i="14" l="1"/>
  <c r="A21" i="14"/>
  <c r="A19" i="14"/>
  <c r="B19" i="13"/>
  <c r="A21" i="13"/>
  <c r="A22" i="13" s="1"/>
  <c r="F20" i="13" s="1"/>
  <c r="A19" i="13"/>
  <c r="B22" i="14" l="1"/>
  <c r="A22" i="14"/>
  <c r="F20" i="14" s="1"/>
  <c r="F23" i="14" s="1"/>
  <c r="B22" i="13"/>
  <c r="F23" i="13"/>
  <c r="A27" i="12" l="1"/>
  <c r="F12" i="12" l="1"/>
  <c r="F13" i="12" s="1"/>
  <c r="F22" i="12"/>
  <c r="F19" i="12"/>
  <c r="F16" i="12"/>
  <c r="F10" i="12"/>
  <c r="F6" i="12"/>
  <c r="F7" i="12" s="1"/>
  <c r="A6" i="12"/>
  <c r="A14" i="12" l="1"/>
  <c r="A25" i="12"/>
  <c r="A5" i="12"/>
  <c r="A9" i="12"/>
  <c r="A10" i="12" s="1"/>
  <c r="F8" i="12" s="1"/>
  <c r="A8" i="12"/>
  <c r="A17" i="12"/>
  <c r="A11" i="12"/>
  <c r="A20" i="12"/>
  <c r="A7" i="12"/>
  <c r="F5" i="12" s="1"/>
  <c r="A12" i="12" l="1"/>
  <c r="H23" i="12"/>
  <c r="A15" i="12" l="1"/>
  <c r="A13" i="12"/>
  <c r="F11" i="12" s="1"/>
  <c r="G20" i="12"/>
  <c r="G17" i="12"/>
  <c r="G8" i="12"/>
  <c r="G14" i="12"/>
  <c r="G11" i="12"/>
  <c r="A16" i="12" l="1"/>
  <c r="F14" i="12" s="1"/>
  <c r="A18" i="12"/>
  <c r="A21" i="12" s="1"/>
  <c r="B17" i="12" l="1"/>
  <c r="B14" i="12"/>
  <c r="B11" i="12"/>
  <c r="B8" i="12"/>
  <c r="B5" i="12"/>
  <c r="B7" i="12" l="1"/>
  <c r="B10" i="12" l="1"/>
  <c r="B13" i="12" l="1"/>
  <c r="B16" i="12" l="1"/>
  <c r="B19" i="12" l="1"/>
  <c r="B22" i="12"/>
  <c r="E14" i="12" l="1"/>
  <c r="H16" i="12" s="1"/>
  <c r="D22" i="12"/>
  <c r="D19" i="12"/>
  <c r="D16" i="12"/>
  <c r="D13" i="12"/>
  <c r="D10" i="12"/>
  <c r="E20" i="12"/>
  <c r="H19" i="12"/>
  <c r="E11" i="12"/>
  <c r="H13" i="12" s="1"/>
  <c r="E8" i="12"/>
  <c r="E5" i="12"/>
  <c r="D7" i="12"/>
  <c r="C22" i="12"/>
  <c r="B20" i="12" s="1"/>
  <c r="C19" i="12"/>
  <c r="E19" i="12" s="1"/>
  <c r="C16" i="12"/>
  <c r="E16" i="12" s="1"/>
  <c r="C13" i="12"/>
  <c r="E13" i="12" s="1"/>
  <c r="C10" i="12"/>
  <c r="E10" i="12" s="1"/>
  <c r="C7" i="12"/>
  <c r="E7" i="12" s="1"/>
  <c r="H10" i="12" l="1"/>
  <c r="A19" i="12"/>
  <c r="A22" i="12"/>
  <c r="F20" i="12" s="1"/>
  <c r="H7" i="12"/>
  <c r="E23" i="12"/>
  <c r="E27" i="12" s="1"/>
  <c r="E22" i="12"/>
  <c r="E21" i="12" s="1"/>
  <c r="G23" i="12"/>
  <c r="H22" i="12"/>
  <c r="E18" i="12"/>
  <c r="B18" i="12" s="1"/>
  <c r="E15" i="12"/>
  <c r="B15" i="12" s="1"/>
  <c r="E12" i="12"/>
  <c r="B12" i="12" s="1"/>
  <c r="E9" i="12"/>
  <c r="B9" i="12" s="1"/>
  <c r="E6" i="12"/>
  <c r="B6" i="12" s="1"/>
  <c r="B21" i="12" l="1"/>
  <c r="G22" i="12"/>
  <c r="F23" i="12"/>
</calcChain>
</file>

<file path=xl/sharedStrings.xml><?xml version="1.0" encoding="utf-8"?>
<sst xmlns="http://schemas.openxmlformats.org/spreadsheetml/2006/main" count="90" uniqueCount="46">
  <si>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</si>
  <si>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</si>
  <si>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</si>
  <si>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</si>
  <si>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</si>
  <si>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</si>
  <si>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</si>
  <si>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</si>
  <si>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</si>
  <si>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</si>
  <si>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Heures de nuit :</t>
  </si>
  <si>
    <t>à</t>
  </si>
  <si>
    <t>Tarifs SEMAINE</t>
  </si>
  <si>
    <t>Production Audiovisuelle</t>
  </si>
  <si>
    <t xml:space="preserve">Remplir la partie "infos" à titre indicatif: Semaine, Prod, Film etc... </t>
  </si>
  <si>
    <t>TV FILM/SERIE :</t>
  </si>
  <si>
    <t>Spécial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</si>
  <si>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</si>
  <si>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</si>
  <si>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</si>
  <si>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</si>
  <si>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</si>
  <si>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</si>
  <si>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</si>
  <si>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</si>
  <si>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</si>
  <si>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</si>
  <si>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</si>
  <si>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</si>
  <si>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</si>
  <si>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</si>
  <si>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</si>
  <si>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</si>
  <si>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</si>
  <si>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</si>
  <si>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</si>
  <si>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</si>
  <si>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</si>
  <si>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Heure Coupure Repas                      Début / Fin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</si>
  <si>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</si>
  <si>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</si>
  <si>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</si>
  <si>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</si>
  <si>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</si>
  <si>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t xml:space="preserve">TOTAL HEURES SEMAINES </t>
  </si>
  <si>
    <t>Matrice d'heures USPA - AOA - Version 1.3 - MaJ du 17/09/2022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</si>
</sst>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6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9"/>
      <name val="Century Gothic"/>
      <family val="1"/>
    </font>
    <font>
      <sz val="20"/>
      <name val="Century Gothic"/>
      <family val="1"/>
    </font>
    <font>
      <b/>
      <sz val="20"/>
      <name val="Century Gothic"/>
      <family val="1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i/>
      <sz val="12"/>
      <name val="Geneva"/>
      <family val="2"/>
    </font>
    <font>
      <sz val="11"/>
      <color theme="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b/>
      <u/>
      <sz val="9"/>
      <color theme="1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20" fontId="6" fillId="9" borderId="2" xfId="0" applyNumberFormat="1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5" xfId="0" applyNumberFormat="1" applyFont="1" applyFill="1" applyBorder="1" applyAlignment="1">
      <alignment horizontal="center" vertical="top" wrapText="1"/>
    </xf>
    <xf numFmtId="0" fontId="16" fillId="9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horizontal="left" vertical="top"/>
    </xf>
    <xf numFmtId="165" fontId="18" fillId="0" borderId="16" xfId="0" applyNumberFormat="1" applyFont="1" applyBorder="1"/>
    <xf numFmtId="20" fontId="21" fillId="3" borderId="2" xfId="0" applyNumberFormat="1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164" fontId="24" fillId="9" borderId="2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28" fillId="6" borderId="14" xfId="0" applyFont="1" applyFill="1" applyBorder="1"/>
    <xf numFmtId="0" fontId="28" fillId="0" borderId="0" xfId="0" applyFont="1"/>
    <xf numFmtId="0" fontId="29" fillId="4" borderId="14" xfId="0" applyFont="1" applyFill="1" applyBorder="1"/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30" fillId="0" borderId="0" xfId="0" applyFont="1"/>
    <xf numFmtId="0" fontId="30" fillId="9" borderId="14" xfId="0" applyFont="1" applyFill="1" applyBorder="1"/>
    <xf numFmtId="164" fontId="5" fillId="9" borderId="16" xfId="0" applyNumberFormat="1" applyFont="1" applyFill="1" applyBorder="1" applyAlignment="1" applyProtection="1">
      <alignment horizontal="center" vertical="center"/>
      <protection locked="0"/>
    </xf>
    <xf numFmtId="165" fontId="5" fillId="9" borderId="16" xfId="0" applyNumberFormat="1" applyFont="1" applyFill="1" applyBorder="1" applyAlignment="1" applyProtection="1">
      <alignment horizontal="center" vertical="center"/>
      <protection locked="0"/>
    </xf>
    <xf numFmtId="0" fontId="29" fillId="6" borderId="14" xfId="0" applyFont="1" applyFill="1" applyBorder="1"/>
    <xf numFmtId="0" fontId="28" fillId="8" borderId="14" xfId="0" applyFont="1" applyFill="1" applyBorder="1"/>
    <xf numFmtId="0" fontId="28" fillId="9" borderId="14" xfId="0" applyFont="1" applyFill="1" applyBorder="1"/>
    <xf numFmtId="0" fontId="30" fillId="9" borderId="18" xfId="0" applyFont="1" applyFill="1" applyBorder="1"/>
    <xf numFmtId="0" fontId="23" fillId="8" borderId="0" xfId="0" applyFont="1" applyFill="1" applyAlignment="1">
      <alignment horizontal="right" vertical="center"/>
    </xf>
    <xf numFmtId="0" fontId="17" fillId="8" borderId="14" xfId="0" applyFont="1" applyFill="1" applyBorder="1" applyAlignment="1">
      <alignment horizontal="left" vertical="center"/>
    </xf>
    <xf numFmtId="14" fontId="17" fillId="8" borderId="14" xfId="0" applyNumberFormat="1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14" fontId="17" fillId="8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9" borderId="11" xfId="0" applyNumberFormat="1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20" fontId="21" fillId="3" borderId="4" xfId="0" applyNumberFormat="1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21" fillId="3" borderId="11" xfId="0" applyNumberFormat="1" applyFont="1" applyFill="1" applyBorder="1" applyAlignment="1">
      <alignment horizontal="center" vertical="center"/>
    </xf>
    <xf numFmtId="21" fontId="6" fillId="11" borderId="2" xfId="0" applyNumberFormat="1" applyFont="1" applyFill="1" applyBorder="1" applyAlignment="1">
      <alignment horizontal="center" vertical="center"/>
    </xf>
    <xf numFmtId="164" fontId="32" fillId="3" borderId="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 applyProtection="1">
      <alignment horizontal="center" vertical="center"/>
      <protection locked="0"/>
    </xf>
    <xf numFmtId="20" fontId="5" fillId="9" borderId="16" xfId="0" applyNumberFormat="1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>
      <alignment horizontal="center" vertical="center"/>
    </xf>
    <xf numFmtId="0" fontId="28" fillId="3" borderId="14" xfId="0" applyFont="1" applyFill="1" applyBorder="1"/>
    <xf numFmtId="0" fontId="0" fillId="3" borderId="0" xfId="0" applyFill="1"/>
    <xf numFmtId="0" fontId="30" fillId="3" borderId="14" xfId="0" applyFont="1" applyFill="1" applyBorder="1"/>
    <xf numFmtId="0" fontId="30" fillId="3" borderId="0" xfId="0" applyFont="1" applyFill="1"/>
    <xf numFmtId="0" fontId="29" fillId="3" borderId="14" xfId="0" applyFont="1" applyFill="1" applyBorder="1"/>
    <xf numFmtId="0" fontId="28" fillId="3" borderId="0" xfId="0" applyFont="1" applyFill="1"/>
    <xf numFmtId="0" fontId="27" fillId="3" borderId="11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3" borderId="14" xfId="0" applyFill="1" applyBorder="1" applyAlignment="1">
      <alignment vertical="center"/>
    </xf>
    <xf numFmtId="0" fontId="17" fillId="8" borderId="0" xfId="0" applyFont="1" applyFill="1" applyAlignment="1">
      <alignment horizontal="left" vertical="top"/>
    </xf>
    <xf numFmtId="0" fontId="17" fillId="8" borderId="0" xfId="0" applyFont="1" applyFill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center" vertical="center"/>
    </xf>
    <xf numFmtId="20" fontId="32" fillId="3" borderId="2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3" fillId="12" borderId="1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right" vertical="center"/>
    </xf>
    <xf numFmtId="164" fontId="7" fillId="2" borderId="24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4" fillId="3" borderId="12" xfId="0" applyFont="1" applyFill="1" applyBorder="1"/>
    <xf numFmtId="0" fontId="34" fillId="3" borderId="6" xfId="0" applyFont="1" applyFill="1" applyBorder="1"/>
    <xf numFmtId="0" fontId="34" fillId="3" borderId="13" xfId="0" applyFont="1" applyFill="1" applyBorder="1"/>
    <xf numFmtId="0" fontId="0" fillId="3" borderId="11" xfId="0" applyFill="1" applyBorder="1"/>
    <xf numFmtId="164" fontId="35" fillId="3" borderId="11" xfId="0" applyNumberFormat="1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vertical="center"/>
    </xf>
    <xf numFmtId="0" fontId="37" fillId="3" borderId="0" xfId="0" applyFont="1" applyFill="1" applyAlignment="1">
      <alignment vertical="center"/>
    </xf>
    <xf numFmtId="0" fontId="38" fillId="3" borderId="14" xfId="0" applyFont="1" applyFill="1" applyBorder="1" applyAlignment="1">
      <alignment vertical="center"/>
    </xf>
    <xf numFmtId="0" fontId="37" fillId="8" borderId="11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37" fillId="8" borderId="14" xfId="0" applyFont="1" applyFill="1" applyBorder="1" applyAlignment="1">
      <alignment vertical="center"/>
    </xf>
    <xf numFmtId="0" fontId="37" fillId="3" borderId="11" xfId="0" applyFont="1" applyFill="1" applyBorder="1" applyAlignment="1">
      <alignment vertical="center"/>
    </xf>
    <xf numFmtId="0" fontId="37" fillId="3" borderId="14" xfId="0" applyFont="1" applyFill="1" applyBorder="1" applyAlignment="1">
      <alignment vertical="center"/>
    </xf>
    <xf numFmtId="0" fontId="37" fillId="9" borderId="11" xfId="0" applyFont="1" applyFill="1" applyBorder="1" applyAlignment="1">
      <alignment vertical="center"/>
    </xf>
    <xf numFmtId="0" fontId="37" fillId="9" borderId="0" xfId="0" applyFont="1" applyFill="1" applyAlignment="1">
      <alignment vertical="center"/>
    </xf>
    <xf numFmtId="0" fontId="37" fillId="9" borderId="14" xfId="0" applyFont="1" applyFill="1" applyBorder="1" applyAlignment="1">
      <alignment vertical="center"/>
    </xf>
    <xf numFmtId="0" fontId="39" fillId="9" borderId="11" xfId="0" applyFont="1" applyFill="1" applyBorder="1" applyAlignment="1">
      <alignment vertical="center"/>
    </xf>
    <xf numFmtId="0" fontId="40" fillId="6" borderId="11" xfId="0" applyFont="1" applyFill="1" applyBorder="1" applyAlignment="1">
      <alignment vertical="center"/>
    </xf>
    <xf numFmtId="0" fontId="41" fillId="6" borderId="0" xfId="0" applyFont="1" applyFill="1" applyAlignment="1">
      <alignment vertical="center"/>
    </xf>
    <xf numFmtId="0" fontId="41" fillId="6" borderId="14" xfId="0" applyFont="1" applyFill="1" applyBorder="1" applyAlignment="1">
      <alignment vertical="center"/>
    </xf>
    <xf numFmtId="0" fontId="40" fillId="3" borderId="11" xfId="0" applyFont="1" applyFill="1" applyBorder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14" xfId="0" applyFont="1" applyFill="1" applyBorder="1" applyAlignment="1">
      <alignment vertical="center"/>
    </xf>
    <xf numFmtId="0" fontId="43" fillId="9" borderId="0" xfId="0" applyFont="1" applyFill="1" applyAlignment="1">
      <alignment vertical="center"/>
    </xf>
    <xf numFmtId="0" fontId="43" fillId="9" borderId="14" xfId="0" applyFont="1" applyFill="1" applyBorder="1" applyAlignment="1">
      <alignment vertical="center"/>
    </xf>
    <xf numFmtId="0" fontId="43" fillId="3" borderId="0" xfId="0" applyFont="1" applyFill="1" applyAlignment="1">
      <alignment vertical="center"/>
    </xf>
    <xf numFmtId="0" fontId="43" fillId="3" borderId="14" xfId="0" applyFont="1" applyFill="1" applyBorder="1" applyAlignment="1">
      <alignment vertical="center"/>
    </xf>
    <xf numFmtId="0" fontId="37" fillId="3" borderId="10" xfId="0" applyFont="1" applyFill="1" applyBorder="1" applyAlignment="1">
      <alignment vertical="center"/>
    </xf>
    <xf numFmtId="0" fontId="43" fillId="3" borderId="9" xfId="0" applyFont="1" applyFill="1" applyBorder="1" applyAlignment="1">
      <alignment vertical="center"/>
    </xf>
    <xf numFmtId="0" fontId="43" fillId="3" borderId="18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right" vertical="center"/>
    </xf>
    <xf numFmtId="164" fontId="8" fillId="4" borderId="21" xfId="0" applyNumberFormat="1" applyFont="1" applyFill="1" applyBorder="1" applyAlignment="1">
      <alignment horizontal="center" vertical="center"/>
    </xf>
    <xf numFmtId="49" fontId="4" fillId="10" borderId="19" xfId="0" applyNumberFormat="1" applyFont="1" applyFill="1" applyBorder="1" applyAlignment="1">
      <alignment vertical="center"/>
    </xf>
    <xf numFmtId="0" fontId="11" fillId="10" borderId="20" xfId="0" applyFont="1" applyFill="1" applyBorder="1" applyAlignment="1">
      <alignment horizontal="right" vertical="center"/>
    </xf>
    <xf numFmtId="164" fontId="6" fillId="10" borderId="2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164" fontId="13" fillId="7" borderId="22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164" fontId="13" fillId="7" borderId="8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1" fillId="0" borderId="9" xfId="0" applyFont="1" applyBorder="1" applyAlignment="1">
      <alignment horizontal="center"/>
    </xf>
    <xf numFmtId="0" fontId="2" fillId="0" borderId="12" xfId="0" applyFont="1" applyBorder="1"/>
    <xf numFmtId="0" fontId="2" fillId="3" borderId="13" xfId="0" applyFont="1" applyFill="1" applyBorder="1" applyAlignment="1">
      <alignment vertical="center"/>
    </xf>
    <xf numFmtId="0" fontId="15" fillId="12" borderId="11" xfId="0" applyFont="1" applyFill="1" applyBorder="1" applyAlignment="1">
      <alignment horizontal="right" vertical="center"/>
    </xf>
    <xf numFmtId="0" fontId="15" fillId="12" borderId="14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right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opLeftCell="A11" zoomScale="75" zoomScaleNormal="75" workbookViewId="0">
      <selection activeCell="F23" sqref="F23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84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23"/>
    </row>
    <row r="2" spans="1:12" ht="12" customHeight="1">
      <c r="A2" s="87"/>
      <c r="B2" s="56"/>
      <c r="C2" s="56"/>
      <c r="D2" s="56"/>
      <c r="E2" s="56"/>
      <c r="F2" s="56"/>
      <c r="G2" s="56"/>
      <c r="H2" s="56"/>
      <c r="I2" s="56"/>
      <c r="J2" s="56"/>
      <c r="K2" s="24"/>
      <c r="L2" s="24"/>
    </row>
    <row r="3" spans="1:12" ht="26" customHeight="1">
      <c r="A3" s="61" t="s">
        <v>22</v>
      </c>
      <c r="B3" s="62"/>
      <c r="C3" s="62"/>
      <c r="D3" s="62"/>
      <c r="E3" s="63"/>
      <c r="F3" s="63"/>
      <c r="G3" s="63"/>
      <c r="H3" s="63"/>
      <c r="I3" s="63"/>
      <c r="J3" s="63"/>
      <c r="K3" s="64"/>
      <c r="L3" s="24"/>
    </row>
    <row r="4" spans="1:12" ht="24" customHeight="1">
      <c r="A4" s="89" t="s">
        <v>23</v>
      </c>
      <c r="B4" s="90"/>
      <c r="C4" s="90"/>
      <c r="D4" s="90"/>
      <c r="E4" s="90"/>
      <c r="F4" s="90"/>
      <c r="G4" s="90"/>
      <c r="H4" s="90"/>
      <c r="I4" s="90"/>
      <c r="J4" s="90"/>
      <c r="K4" s="91"/>
      <c r="L4" s="24"/>
    </row>
    <row r="5" spans="1:12" ht="24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1"/>
      <c r="L5" s="24"/>
    </row>
    <row r="6" spans="1:12" ht="28" customHeight="1">
      <c r="A6" s="92" t="s">
        <v>14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35"/>
    </row>
    <row r="7" spans="1:12" ht="23" customHeight="1">
      <c r="A7" s="92" t="s">
        <v>39</v>
      </c>
      <c r="B7" s="93"/>
      <c r="C7" s="93"/>
      <c r="D7" s="93"/>
      <c r="E7" s="93"/>
      <c r="F7" s="93"/>
      <c r="G7" s="93"/>
      <c r="H7" s="93"/>
      <c r="I7" s="93"/>
      <c r="J7" s="93"/>
      <c r="K7" s="94"/>
      <c r="L7" s="35"/>
    </row>
    <row r="8" spans="1:12" ht="23" customHeight="1">
      <c r="A8" s="92" t="s">
        <v>17</v>
      </c>
      <c r="B8" s="93"/>
      <c r="C8" s="93"/>
      <c r="D8" s="93"/>
      <c r="E8" s="93"/>
      <c r="F8" s="93"/>
      <c r="G8" s="93"/>
      <c r="H8" s="93"/>
      <c r="I8" s="93"/>
      <c r="J8" s="93"/>
      <c r="K8" s="94"/>
      <c r="L8" s="35"/>
    </row>
    <row r="9" spans="1:12" ht="23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4"/>
      <c r="L9" s="35"/>
    </row>
    <row r="10" spans="1:12" ht="23" customHeight="1">
      <c r="A10" s="92" t="s">
        <v>36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35"/>
    </row>
    <row r="11" spans="1:12" s="56" customFormat="1" ht="23" customHeight="1">
      <c r="A11" s="95"/>
      <c r="B11" s="90"/>
      <c r="C11" s="90"/>
      <c r="D11" s="90"/>
      <c r="E11" s="90"/>
      <c r="F11" s="90"/>
      <c r="G11" s="90"/>
      <c r="H11" s="90"/>
      <c r="I11" s="90"/>
      <c r="J11" s="90"/>
      <c r="K11" s="96"/>
      <c r="L11" s="55"/>
    </row>
    <row r="12" spans="1:12" ht="27" customHeight="1">
      <c r="A12" s="97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  <c r="L12" s="36"/>
    </row>
    <row r="13" spans="1:12" ht="24" customHeight="1">
      <c r="A13" s="100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9"/>
      <c r="L13" s="36"/>
    </row>
    <row r="14" spans="1:12" ht="24" customHeight="1">
      <c r="A14" s="97" t="s">
        <v>20</v>
      </c>
      <c r="B14" s="98"/>
      <c r="C14" s="98"/>
      <c r="D14" s="98"/>
      <c r="E14" s="98"/>
      <c r="F14" s="98"/>
      <c r="G14" s="98"/>
      <c r="H14" s="98"/>
      <c r="I14" s="98"/>
      <c r="J14" s="98"/>
      <c r="K14" s="99"/>
      <c r="L14" s="36"/>
    </row>
    <row r="15" spans="1:12" ht="24" customHeight="1">
      <c r="A15" s="97" t="s">
        <v>21</v>
      </c>
      <c r="B15" s="98"/>
      <c r="C15" s="98"/>
      <c r="D15" s="98"/>
      <c r="E15" s="98"/>
      <c r="F15" s="98"/>
      <c r="G15" s="98"/>
      <c r="H15" s="98"/>
      <c r="I15" s="98"/>
      <c r="J15" s="98"/>
      <c r="K15" s="99"/>
      <c r="L15" s="36"/>
    </row>
    <row r="16" spans="1:12" ht="24" customHeight="1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9"/>
      <c r="L16" s="36"/>
    </row>
    <row r="17" spans="1:12" ht="25" customHeight="1">
      <c r="A17" s="97" t="s">
        <v>40</v>
      </c>
      <c r="B17" s="98"/>
      <c r="C17" s="98"/>
      <c r="D17" s="98"/>
      <c r="E17" s="98"/>
      <c r="F17" s="98"/>
      <c r="G17" s="98"/>
      <c r="H17" s="98"/>
      <c r="I17" s="98"/>
      <c r="J17" s="98"/>
      <c r="K17" s="99"/>
      <c r="L17" s="36"/>
    </row>
    <row r="18" spans="1:12" ht="24" customHeight="1">
      <c r="A18" s="97" t="s">
        <v>31</v>
      </c>
      <c r="B18" s="98"/>
      <c r="C18" s="98"/>
      <c r="D18" s="98"/>
      <c r="E18" s="98"/>
      <c r="F18" s="98"/>
      <c r="G18" s="98"/>
      <c r="H18" s="98"/>
      <c r="I18" s="98"/>
      <c r="J18" s="98"/>
      <c r="K18" s="99"/>
      <c r="L18" s="36"/>
    </row>
    <row r="19" spans="1:12" ht="24" customHeight="1">
      <c r="A19" s="97" t="s">
        <v>32</v>
      </c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36"/>
    </row>
    <row r="20" spans="1:12" s="56" customFormat="1" ht="24" customHeight="1">
      <c r="A20" s="95"/>
      <c r="B20" s="90"/>
      <c r="C20" s="90"/>
      <c r="D20" s="90"/>
      <c r="E20" s="90"/>
      <c r="F20" s="90"/>
      <c r="G20" s="90"/>
      <c r="H20" s="90"/>
      <c r="I20" s="90"/>
      <c r="J20" s="90"/>
      <c r="K20" s="96"/>
      <c r="L20" s="55"/>
    </row>
    <row r="21" spans="1:12" s="26" customFormat="1" ht="25" customHeight="1">
      <c r="A21" s="101" t="s">
        <v>37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3"/>
      <c r="L21" s="25"/>
    </row>
    <row r="22" spans="1:12" s="26" customFormat="1" ht="25" customHeight="1">
      <c r="A22" s="101" t="s">
        <v>41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3"/>
      <c r="L22" s="34"/>
    </row>
    <row r="23" spans="1:12" s="26" customFormat="1" ht="23" customHeight="1">
      <c r="A23" s="101" t="s">
        <v>42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3"/>
    </row>
    <row r="24" spans="1:12" s="26" customFormat="1" ht="23" customHeight="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6"/>
    </row>
    <row r="25" spans="1:12" s="26" customFormat="1" ht="23" customHeight="1">
      <c r="A25" s="97" t="s">
        <v>24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</row>
    <row r="26" spans="1:12" s="60" customFormat="1" ht="25" customHeight="1">
      <c r="A26" s="97" t="s">
        <v>25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59"/>
    </row>
    <row r="27" spans="1:12" ht="25" customHeight="1">
      <c r="A27" s="95"/>
      <c r="B27" s="109"/>
      <c r="C27" s="109"/>
      <c r="D27" s="109"/>
      <c r="E27" s="109"/>
      <c r="F27" s="109"/>
      <c r="G27" s="109"/>
      <c r="H27" s="109"/>
      <c r="I27" s="109"/>
      <c r="J27" s="109"/>
      <c r="K27" s="110"/>
      <c r="L27" s="27"/>
    </row>
    <row r="28" spans="1:12" ht="25" customHeight="1">
      <c r="A28" s="111" t="s">
        <v>26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27"/>
    </row>
    <row r="29" spans="1:12" s="56" customFormat="1" ht="25" customHeight="1">
      <c r="A29"/>
      <c r="B29"/>
      <c r="C29"/>
      <c r="D29"/>
      <c r="E29"/>
      <c r="F29"/>
      <c r="G29"/>
      <c r="H29"/>
      <c r="I29"/>
      <c r="J29"/>
      <c r="K29"/>
      <c r="L29" s="59"/>
    </row>
    <row r="30" spans="1:12" s="30" customFormat="1" ht="25" customHeight="1">
      <c r="A30"/>
      <c r="B30"/>
      <c r="C30"/>
      <c r="D30"/>
      <c r="E30"/>
      <c r="F30"/>
      <c r="G30"/>
      <c r="H30"/>
      <c r="I30"/>
      <c r="J30"/>
      <c r="K30"/>
      <c r="L30" s="31"/>
    </row>
    <row r="31" spans="1:12" s="30" customFormat="1" ht="25" customHeight="1">
      <c r="A31"/>
      <c r="B31"/>
      <c r="C31"/>
      <c r="D31"/>
      <c r="E31"/>
      <c r="F31"/>
      <c r="G31"/>
      <c r="H31"/>
      <c r="I31"/>
      <c r="J31"/>
      <c r="K31"/>
      <c r="L31" s="31"/>
    </row>
    <row r="32" spans="1:12" s="58" customFormat="1" ht="25" customHeight="1">
      <c r="A32"/>
      <c r="B32"/>
      <c r="C32"/>
      <c r="D32"/>
      <c r="E32"/>
      <c r="F32"/>
      <c r="G32"/>
      <c r="H32"/>
      <c r="I32"/>
      <c r="J32"/>
      <c r="K32"/>
      <c r="L32" s="57"/>
    </row>
    <row r="33" spans="1:12" s="30" customFormat="1" ht="25" customHeight="1">
      <c r="A33"/>
      <c r="B33"/>
      <c r="C33"/>
      <c r="D33"/>
      <c r="E33"/>
      <c r="F33"/>
      <c r="G33"/>
      <c r="H33"/>
      <c r="I33"/>
      <c r="J33"/>
      <c r="K33"/>
      <c r="L33" s="37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7"/>
  <sheetViews>
    <sheetView tabSelected="1" zoomScale="75" zoomScaleNormal="75" workbookViewId="0">
      <selection activeCell="D20" sqref="D20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8" t="s">
        <v>27</v>
      </c>
      <c r="C1" s="69"/>
      <c r="D1" s="41" t="s">
        <v>28</v>
      </c>
      <c r="E1" s="18" t="s">
        <v>1</v>
      </c>
      <c r="F1" s="28" t="s">
        <v>2</v>
      </c>
      <c r="G1" s="67"/>
      <c r="H1" s="13"/>
    </row>
    <row r="2" spans="1:8" ht="20" customHeight="1">
      <c r="A2" s="19" t="s">
        <v>15</v>
      </c>
      <c r="B2" s="29" t="s">
        <v>29</v>
      </c>
      <c r="C2" s="38" t="s">
        <v>33</v>
      </c>
      <c r="D2" s="40">
        <f>DATE(2022,9,12)</f>
        <v>43354</v>
      </c>
      <c r="E2" s="38" t="s">
        <v>3</v>
      </c>
      <c r="F2" s="29" t="s">
        <v>30</v>
      </c>
      <c r="G2" s="66"/>
      <c r="H2" s="39"/>
    </row>
    <row r="3" spans="1:8" ht="20" customHeight="1" thickBot="1">
      <c r="A3" s="19"/>
      <c r="B3" s="66"/>
      <c r="C3" s="38" t="s">
        <v>34</v>
      </c>
      <c r="D3" s="42">
        <f>DATE(2022,9,16)</f>
        <v>43358</v>
      </c>
      <c r="E3" s="20"/>
      <c r="F3" s="65"/>
      <c r="G3" s="65"/>
      <c r="H3" s="14"/>
    </row>
    <row r="4" spans="1:8" s="3" customFormat="1" ht="46.5" customHeight="1">
      <c r="A4" s="7" t="s">
        <v>4</v>
      </c>
      <c r="B4" s="8" t="s">
        <v>16</v>
      </c>
      <c r="C4" s="8" t="s">
        <v>38</v>
      </c>
      <c r="D4" s="10" t="s">
        <v>5</v>
      </c>
      <c r="E4" s="8" t="s">
        <v>6</v>
      </c>
      <c r="F4" s="9" t="s">
        <v>7</v>
      </c>
      <c r="G4" s="10" t="s">
        <v>35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8">
        <v>0</v>
      </c>
      <c r="D5" s="44">
        <v>0</v>
      </c>
      <c r="E5" s="21">
        <f>IF(D5= " ",0/24,((MOD(D6-D5,1))-MOD(C6-C5,1)))</f>
        <v>0</v>
      </c>
      <c r="F5" s="21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21">
        <v>0</v>
      </c>
      <c r="H5" s="32">
        <v>0</v>
      </c>
    </row>
    <row r="6" spans="1:8" ht="17.25" customHeight="1">
      <c r="A6" s="43">
        <f>D2</f>
        <v>43354</v>
      </c>
      <c r="B6" s="49" t="str">
        <f>IF(E6=0 / 24, "","(journée continue)")</f>
        <v/>
      </c>
      <c r="C6" s="68">
        <v>0</v>
      </c>
      <c r="D6" s="44">
        <v>0</v>
      </c>
      <c r="E6" s="22">
        <f>SUM(D7,E7)</f>
        <v>0</v>
      </c>
      <c r="F6" s="21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4"/>
      <c r="H6" s="32"/>
    </row>
    <row r="7" spans="1:8" ht="17.25" customHeight="1">
      <c r="A7" s="48">
        <f>IF(A6="", Deb, IF(A6&gt;DATE(YEAR(A6),3,20),IF(A6&lt;DATE(YEAR(A6),12,21),22 / 24,20 / 24),20 /24))</f>
        <v>0.91666666666666663</v>
      </c>
      <c r="B7" s="47" t="str">
        <f>IF(A6 &lt;&gt; "", IF(A5="DIMANCHE", "(majoration dimanche)", ""), "")</f>
        <v/>
      </c>
      <c r="C7" s="51">
        <f>IF(C6 = C5, (MOD(D6-D5,1)),0)</f>
        <v>0</v>
      </c>
      <c r="D7" s="45">
        <f>IF(C5=0 / 24,0,IF((MOD(C5-D5,1))&lt;6.05 / 24,0,0.5 / 24))</f>
        <v>0</v>
      </c>
      <c r="E7" s="16">
        <f>IF(C7&gt;(6.05 / 24),0.5 / 24,(IF(C5 = C6, IF(MOD(D6-D5, 1) &lt;6.05/24, 0, 0.5/24), IF((MOD(D6-C6,1))&lt;6.05/24,0,0.5/24))))</f>
        <v>0</v>
      </c>
      <c r="F7" s="6" t="str">
        <f>IF(OR(F6=" ", F6=0)," ","(minoration repas nuit)")</f>
        <v xml:space="preserve"> </v>
      </c>
      <c r="G7" s="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54" t="str">
        <f>IF(OR(C8&lt;&gt;0, C9 &lt;&gt;0,), IF(MOD(C9-C8, 1) &lt; 0.041, "(pause réduite)", ""), "")</f>
        <v/>
      </c>
      <c r="C8" s="68">
        <v>0</v>
      </c>
      <c r="D8" s="44">
        <v>0</v>
      </c>
      <c r="E8" s="21">
        <f>IF(D8= " ",0/24,((MOD(D9-D8,1))-MOD(C9-C8,1)))</f>
        <v>0</v>
      </c>
      <c r="F8" s="21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21">
        <f>IF(AND(D5=0, D6=0), 0/24, (IF(D8=0/24,0/24,IF((MOD(D8-D6,1))&gt;=11/24,0/24,11/24-(MOD(D8-D6,1))))))</f>
        <v>0</v>
      </c>
      <c r="H8" s="32">
        <v>0</v>
      </c>
    </row>
    <row r="9" spans="1:8" ht="17.25" customHeight="1">
      <c r="A9" s="43">
        <f>IF(AND(DATE(YEAR(D2),MONTH(D2),DAY(D2))&lt;DATE(YEAR(D3),MONTH(D3),DAY(D3)), A6&lt;&gt;""),DATE(YEAR(D2),MONTH(D2),DAY(D2)+1),"")</f>
        <v>43355</v>
      </c>
      <c r="B9" s="5" t="str">
        <f>IF(E9=0 / 24, "","(journée continue)")</f>
        <v/>
      </c>
      <c r="C9" s="68">
        <v>0</v>
      </c>
      <c r="D9" s="44">
        <v>0</v>
      </c>
      <c r="E9" s="22">
        <f>SUM(D10,E10)</f>
        <v>0</v>
      </c>
      <c r="F9" s="21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4"/>
      <c r="H9" s="33"/>
    </row>
    <row r="10" spans="1:8" ht="17.25" customHeight="1">
      <c r="A10" s="48">
        <f>IF(A9="", Deb, IF(A9&gt;DATE(YEAR(A9),3,20),IF(A9&lt;DATE(YEAR(A9),12,21),22 / 24,20 / 24),20 /24))</f>
        <v>0.91666666666666663</v>
      </c>
      <c r="B10" s="47" t="str">
        <f>IF(A9 &lt;&gt; "", IF(A8="DIMANCHE", "(majoration dimanche)", ""), "")</f>
        <v/>
      </c>
      <c r="C10" s="51">
        <f>IF(C9 = C8, (MOD(D9-D8,1)),0)</f>
        <v>0</v>
      </c>
      <c r="D10" s="45">
        <f>IF(C8=0 / 24,0,IF((MOD(C8-D8,1))&lt;6.05 / 24,0,0.5 / 24))</f>
        <v>0</v>
      </c>
      <c r="E10" s="51">
        <f>IF(C10&gt;(6.05 / 24),0.5 / 24,(IF(C8 = C9, IF(MOD(D9-D8, 1) &lt;6.05/24, 0, 0.5/24), IF((MOD(D9-C9,1))&lt;6.05/24,0,0.5/24))))</f>
        <v>0</v>
      </c>
      <c r="F10" s="6" t="str">
        <f>IF(F9=" "," ","(minoration repas nuit)")</f>
        <v xml:space="preserve"> </v>
      </c>
      <c r="G10" s="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54" t="str">
        <f>IF(OR(C11&lt;&gt;0, C12 &lt;&gt;0,), IF(MOD(C12-C11, 1) &lt; 0.041, "(pause réduite)", ""), "")</f>
        <v/>
      </c>
      <c r="C11" s="68">
        <v>0</v>
      </c>
      <c r="D11" s="44">
        <v>0</v>
      </c>
      <c r="E11" s="21">
        <f>IF(D11= " ",0/24,((MOD(D12-D11,1))-MOD(C12-C11,1)))</f>
        <v>0</v>
      </c>
      <c r="F11" s="21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2">
        <v>0</v>
      </c>
    </row>
    <row r="12" spans="1:8" ht="17.25" customHeight="1">
      <c r="A12" s="43">
        <f>IF(AND(DATE(YEAR(A9),MONTH(A9),DAY(A9))&lt;DATE(YEAR(D3),MONTH(D3),DAY(D3)), A9&lt;&gt;""),DATE(YEAR(D2),MONTH(D2),DAY(D2)+2), "")</f>
        <v>43356</v>
      </c>
      <c r="B12" s="5" t="str">
        <f>IF(E12=0 / 24, "","(journée continue)")</f>
        <v/>
      </c>
      <c r="C12" s="68">
        <v>0</v>
      </c>
      <c r="D12" s="46">
        <v>0</v>
      </c>
      <c r="E12" s="22">
        <f>SUM(D13,E13)</f>
        <v>0</v>
      </c>
      <c r="F12" s="21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4"/>
      <c r="H12" s="53"/>
    </row>
    <row r="13" spans="1:8" ht="17.25" customHeight="1">
      <c r="A13" s="48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51">
        <f>IF(C12 = C11, (MOD(D12-D11,1)),0)</f>
        <v>0</v>
      </c>
      <c r="D13" s="45">
        <f>IF(C11=0 / 24,0,IF((MOD(C11-D11,1))&lt;6.05 / 24,0,0.5 / 24))</f>
        <v>0</v>
      </c>
      <c r="E13" s="16">
        <f>IF(C13&gt;(6.05 / 24),0.5 / 24,(IF(C11 = C12, IF(MOD(D12-D11, 1) &lt;6.05/24, 0, 0.5/24), IF((MOD(D12-C12,1))&lt;6.05/24,0,0.5/24))))</f>
        <v>0</v>
      </c>
      <c r="F13" s="6" t="str">
        <f>IF(F12=" "," ","(minoration repas nuit)")</f>
        <v xml:space="preserve"> </v>
      </c>
      <c r="G13" s="71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54" t="str">
        <f>IF(OR(C14&lt;&gt;0, C15 &lt;&gt;0,), IF(MOD(C15-C14, 1) &lt; 0.041, "(pause réduite)", ""), "")</f>
        <v/>
      </c>
      <c r="C14" s="68">
        <v>0</v>
      </c>
      <c r="D14" s="44">
        <v>0</v>
      </c>
      <c r="E14" s="21">
        <f>IF(D14= " ",0/24,((MOD(D15-D14,1))-MOD(C15-C14,1)))</f>
        <v>0</v>
      </c>
      <c r="F14" s="21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2">
        <v>0</v>
      </c>
    </row>
    <row r="15" spans="1:8" ht="17.25" customHeight="1">
      <c r="A15" s="43">
        <f>IF(A12&lt;&gt; "", (IF(DATE(YEAR(A12),MONTH(A12),DAY(A12))&lt;DATE(YEAR(D3),MONTH(D3),DAY(D3)),DATE(YEAR(D2),MONTH(D2),(DAY(D2)+3)), "")), "")</f>
        <v>43357</v>
      </c>
      <c r="B15" s="5" t="str">
        <f>IF(E15=0 / 24, "","(journée continue)")</f>
        <v/>
      </c>
      <c r="C15" s="68">
        <v>0</v>
      </c>
      <c r="D15" s="44">
        <v>0</v>
      </c>
      <c r="E15" s="22">
        <f>SUM(D16,E16)</f>
        <v>0</v>
      </c>
      <c r="F15" s="21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4"/>
      <c r="H15" s="33"/>
    </row>
    <row r="16" spans="1:8" ht="17.25" customHeight="1">
      <c r="A16" s="48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51">
        <f>IF(C14 = C15, (MOD(D15-D14,1)),0)</f>
        <v>0</v>
      </c>
      <c r="D16" s="45">
        <f>IF(C14=0 / 24,0,IF((MOD(C14-D14,1))&lt;6.05 / 24,0,0.5 / 24))</f>
        <v>0</v>
      </c>
      <c r="E16" s="16">
        <f>IF(C16&gt;(6.05 / 24),0.5 / 24,(IF(C15 = C14, IF(MOD(D15-D14, 1) &lt;6.05/24, 0, 0.5/24), IF((MOD(D15-C15,1))&lt;6.05/24,0,0.5/24))))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54" t="str">
        <f>IF(OR(C17&lt;&gt;0, C18 &lt;&gt;0,), IF(MOD(C18-C17, 1) &lt; 0.041, "(pause réduite)", ""), "")</f>
        <v/>
      </c>
      <c r="C17" s="68">
        <v>0</v>
      </c>
      <c r="D17" s="44">
        <v>0</v>
      </c>
      <c r="E17" s="21">
        <f>IF(D17=" ",0/24,((MOD(D18-D17,1))-MOD(C18-C17,1)))</f>
        <v>0</v>
      </c>
      <c r="F17" s="21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2">
        <v>0</v>
      </c>
    </row>
    <row r="18" spans="1:8" ht="17.25" customHeight="1">
      <c r="A18" s="43">
        <f>IF(A15&lt;&gt; "", (IF(DATE(YEAR(A15),MONTH(A15),DAY(A15))&lt;DATE(YEAR(D3),MONTH(D3),DAY(D3)),DATE(YEAR(D2),MONTH(D2),(DAY(D2)+4)), "")), "")</f>
        <v>43358</v>
      </c>
      <c r="B18" s="5" t="str">
        <f>IF(E18=0 / 24, "","(journée continue)")</f>
        <v/>
      </c>
      <c r="C18" s="68">
        <v>0</v>
      </c>
      <c r="D18" s="44">
        <v>0</v>
      </c>
      <c r="E18" s="22">
        <f>SUM(D19,E19)</f>
        <v>0</v>
      </c>
      <c r="F18" s="21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4"/>
      <c r="H18" s="33"/>
    </row>
    <row r="19" spans="1:8" ht="17.25" customHeight="1">
      <c r="A19" s="48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51">
        <f>IF(C17 = C18, (MOD(D18-D17,1)),0)</f>
        <v>0</v>
      </c>
      <c r="D19" s="45">
        <f>IF(C17=0 / 24,0,IF((MOD(C17-D17,1))&lt;6.05 / 24,0,0.5 / 24))</f>
        <v>0</v>
      </c>
      <c r="E19" s="16">
        <f>IF(C19&gt;(6.05 / 24),0.5 / 24,(IF(C17 = C18, IF(MOD(D18-D17, 1) &lt;6.05/24, 0, 0.5/24), IF((MOD(D18-C18,1))&lt;6.05/24,0,0.5/24))))</f>
        <v>0</v>
      </c>
      <c r="F19" s="6" t="str">
        <f>IF(F18=" "," ","(minoration repas nuit)")</f>
        <v xml:space="preserve"> </v>
      </c>
      <c r="G19" s="5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54" t="str">
        <f>IF(OR(C21&lt;&gt;0, C22 &lt;&gt;0,), IF(MOD(C21-C20, 1) &lt; 0.041, "(pause réduite)", ""), "")</f>
        <v/>
      </c>
      <c r="C20" s="68">
        <v>0</v>
      </c>
      <c r="D20" s="44">
        <v>0</v>
      </c>
      <c r="E20" s="21">
        <f>IF(D20= " ",0/24,((MOD(D21-D20,1))-MOD(C21-C20,1)))</f>
        <v>0</v>
      </c>
      <c r="F20" s="21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2">
        <v>0</v>
      </c>
    </row>
    <row r="21" spans="1:8" ht="17.25" customHeight="1">
      <c r="A21" s="43" t="str">
        <f>IF(A18&lt;&gt; "", (IF(DATE(YEAR(A18),MONTH(A18),DAY(A18))&lt;DATE(YEAR(D3),MONTH(D3),DAY(D3)),DATE(YEAR(D2),MONTH(D2),(DAY(D2)+5)), "")), "")</f>
        <v/>
      </c>
      <c r="B21" s="5" t="str">
        <f>IF(E21=0 / 24, "","(journée continue)")</f>
        <v/>
      </c>
      <c r="C21" s="68">
        <v>0</v>
      </c>
      <c r="D21" s="44">
        <v>0</v>
      </c>
      <c r="E21" s="22">
        <f>SUM(D22,E22)</f>
        <v>0</v>
      </c>
      <c r="F21" s="21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4"/>
      <c r="H21" s="52"/>
    </row>
    <row r="22" spans="1:8" ht="17.25" customHeight="1">
      <c r="A22" s="48">
        <f ca="1"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51">
        <f>IF(C20 = C21, (MOD(D21-D20,1)),0)</f>
        <v>0</v>
      </c>
      <c r="D22" s="45">
        <f>IF(C20=0 / 24,0,IF((MOD(C20-D20,1))&lt;6.05 / 24,0,0.5 / 24))</f>
        <v>0</v>
      </c>
      <c r="E22" s="16">
        <f>IF(C22&gt;(6.05 / 24),0.5 / 24,(IF(C21 = C20, IF(MOD(D21-D20, 1) &lt;6.05/24, 0, 0.5/24), IF((MOD(D21-C21,1))&lt;6.05/24,0,0.5/24))))</f>
        <v>0</v>
      </c>
      <c r="F22" s="6" t="str">
        <f>IF(F21=" "," ","(minoration repas nuit)")</f>
        <v xml:space="preserve"> </v>
      </c>
      <c r="G22" s="16">
        <f>SUM(H22+H19+H16+H13+H10+H7)</f>
        <v>0</v>
      </c>
      <c r="H22" s="15">
        <f>IF((E20)&lt;12/24,0/24,(E20)-12/24)</f>
        <v>0</v>
      </c>
    </row>
    <row r="23" spans="1:8" ht="17.25" customHeight="1">
      <c r="A23" s="72"/>
      <c r="B23" s="73"/>
      <c r="C23" s="83"/>
      <c r="D23" s="79" t="s">
        <v>9</v>
      </c>
      <c r="E23" s="80">
        <f>SUM(E5,E8,E11,E14,E17,E20)</f>
        <v>0</v>
      </c>
      <c r="F23" s="80">
        <f ca="1">SUM(F5,F6,F8,F9,F11,F12,F14,F15,F17,F18,F20,F21)</f>
        <v>0</v>
      </c>
      <c r="G23" s="81">
        <f>SUM(G5,G8,G11,G14,G17,G20)</f>
        <v>0</v>
      </c>
      <c r="H23" s="82">
        <f>SUM(H21,H20,H18,H17,H15,H14,H12,H11,H9,H8,H6,H5)</f>
        <v>0</v>
      </c>
    </row>
    <row r="24" spans="1:8" s="3" customFormat="1" ht="13.75" customHeight="1">
      <c r="A24" s="74"/>
      <c r="B24" s="75"/>
      <c r="C24" s="75"/>
      <c r="D24" s="75"/>
      <c r="E24" s="76"/>
      <c r="F24" s="76"/>
      <c r="G24" s="76"/>
      <c r="H24" s="77"/>
    </row>
    <row r="25" spans="1:8" ht="17.25" customHeight="1" thickBot="1">
      <c r="A25" s="88">
        <f>IF(A6 = "", Fin, IF(A6&gt;DATE(YEAR(A6),3,20),IF(A6&lt;DATE(YEAR(A6),12,21),7 / 24,6 / 24),6 /24))</f>
        <v>0.29166666666666669</v>
      </c>
      <c r="B25" s="121"/>
      <c r="C25" s="120"/>
      <c r="D25" s="120"/>
      <c r="E25" s="120"/>
      <c r="F25" s="120"/>
      <c r="H25" s="122"/>
    </row>
    <row r="26" spans="1:8" ht="17.25" customHeight="1" thickBot="1">
      <c r="A26" s="125" t="s">
        <v>10</v>
      </c>
      <c r="B26" s="121"/>
      <c r="C26" s="117" t="s">
        <v>43</v>
      </c>
      <c r="D26" s="118"/>
      <c r="E26" s="119"/>
      <c r="F26" s="121"/>
      <c r="G26" s="131"/>
      <c r="H26" s="132"/>
    </row>
    <row r="27" spans="1:8" ht="17.25" customHeight="1" thickBot="1">
      <c r="A27" s="126">
        <f ca="1">IF(D2&gt;DATE(YEAR(TODAY()),3,20),IF(D2&lt;DATE(YEAR(TODAY()),12,21),22 / 24,20 / 24),20 /24)</f>
        <v>0.91666666666666663</v>
      </c>
      <c r="B27" s="121"/>
      <c r="C27" s="114"/>
      <c r="D27" s="115" t="s">
        <v>44</v>
      </c>
      <c r="E27" s="116">
        <f>IF(AND(E5&lt;&gt;0,E8&lt;&gt;0,E11&lt;&gt;0,E14&lt;&gt;0,E17&lt;&gt;0),IF(E23=0/24,0/24,IF(E23&lt;1.459,35/24,E23)),E23)</f>
        <v>0</v>
      </c>
      <c r="F27" s="120"/>
      <c r="G27" s="135" t="s">
        <v>12</v>
      </c>
      <c r="H27" s="136"/>
    </row>
    <row r="28" spans="1:8" s="3" customFormat="1" ht="17.25" customHeight="1">
      <c r="A28" s="127" t="s">
        <v>11</v>
      </c>
      <c r="B28" s="120"/>
      <c r="C28" s="121"/>
      <c r="D28" s="121"/>
      <c r="E28" s="121"/>
      <c r="F28" s="120"/>
      <c r="G28" s="133" t="s">
        <v>13</v>
      </c>
      <c r="H28" s="134"/>
    </row>
    <row r="29" spans="1:8" s="3" customFormat="1" ht="17.25" customHeight="1" thickBot="1">
      <c r="A29" s="128">
        <f ca="1">IF(D2&gt;DATE(YEAR(TODAY()),3,20),IF(D2&lt;DATE(YEAR(TODAY()),12,21),7 / 24,6 / 24),6 /24)</f>
        <v>0.29166666666666669</v>
      </c>
      <c r="B29" s="120"/>
      <c r="C29" s="120"/>
      <c r="D29" s="120"/>
      <c r="E29" s="120"/>
      <c r="F29" s="120"/>
      <c r="G29" s="78"/>
      <c r="H29" s="124"/>
    </row>
    <row r="30" spans="1:8" s="3" customFormat="1" ht="17.25" customHeight="1">
      <c r="A30" s="129"/>
      <c r="B30" s="123"/>
      <c r="C30" s="123"/>
      <c r="D30" s="123"/>
      <c r="E30" s="123"/>
      <c r="F30" s="123"/>
      <c r="G30" s="130"/>
      <c r="H30" s="124"/>
    </row>
    <row r="31" spans="1:8" s="3" customFormat="1" ht="17.25" customHeight="1"/>
    <row r="32" spans="1:8" s="3" customFormat="1" ht="17.25" customHeight="1"/>
    <row r="33" spans="1:8" s="3" customFormat="1" ht="17.25" customHeight="1">
      <c r="A33" s="2"/>
      <c r="B33" s="2"/>
      <c r="C33" s="2"/>
      <c r="D33" s="2"/>
      <c r="E33" s="2"/>
      <c r="F33" s="2"/>
      <c r="G33" s="2"/>
      <c r="H33" s="2"/>
    </row>
    <row r="34" spans="1:8" s="3" customFormat="1" ht="17.25" customHeight="1">
      <c r="A34" s="2"/>
      <c r="B34" s="2"/>
      <c r="C34" s="2"/>
      <c r="D34" s="2"/>
      <c r="E34" s="2"/>
      <c r="F34" s="2"/>
      <c r="G34" s="2"/>
      <c r="H34" s="2"/>
    </row>
    <row r="35" spans="1:8" s="3" customFormat="1" ht="17.25" customHeight="1">
      <c r="A35" s="2"/>
      <c r="B35" s="2"/>
      <c r="C35" s="2"/>
      <c r="D35" s="2"/>
      <c r="E35" s="2"/>
      <c r="F35" s="2"/>
      <c r="G35" s="2"/>
      <c r="H35" s="2"/>
    </row>
    <row r="36" spans="1:8" s="3" customFormat="1" ht="17.25" customHeight="1">
      <c r="A36" s="2"/>
      <c r="B36" s="2"/>
      <c r="C36" s="2"/>
      <c r="D36" s="2"/>
      <c r="E36" s="2"/>
      <c r="F36" s="2"/>
      <c r="G36" s="2"/>
      <c r="H36" s="2"/>
    </row>
    <row r="37" spans="1:8" ht="17.25" customHeight="1">
      <c r="A37" s="2"/>
      <c r="B37" s="2"/>
      <c r="C37" s="2"/>
      <c r="D37" s="2"/>
      <c r="E37" s="2"/>
      <c r="F37" s="2"/>
      <c r="G37" s="2"/>
      <c r="H37" s="2"/>
    </row>
  </sheetData>
  <sheetProtection sheet="1" selectLockedCells="1"/>
  <mergeCells count="2">
    <mergeCell ref="G28:H28"/>
    <mergeCell ref="G27:H27"/>
  </mergeCells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40"/>
  <sheetViews>
    <sheetView zoomScale="75" zoomScaleNormal="75" workbookViewId="0">
      <selection activeCell="F2" sqref="F2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8" t="str">
        <f>'1er Ass'!B1</f>
        <v>"Production"</v>
      </c>
      <c r="C1" s="69"/>
      <c r="D1" s="41" t="str">
        <f>'1er Ass'!D1</f>
        <v>Semaine N°</v>
      </c>
      <c r="E1" s="18" t="s">
        <v>1</v>
      </c>
      <c r="F1" s="28" t="str">
        <f>'1er Ass'!F1</f>
        <v>Caméra</v>
      </c>
      <c r="G1" s="67"/>
      <c r="H1" s="13"/>
    </row>
    <row r="2" spans="1:8" ht="20" customHeight="1">
      <c r="A2" s="19" t="s">
        <v>15</v>
      </c>
      <c r="B2" s="29" t="str">
        <f>'1er Ass'!B2</f>
        <v>"Film"</v>
      </c>
      <c r="C2" s="38" t="s">
        <v>33</v>
      </c>
      <c r="D2" s="40">
        <f>'1er Ass'!D2</f>
        <v>43354</v>
      </c>
      <c r="E2" s="38" t="s">
        <v>3</v>
      </c>
      <c r="F2" s="29" t="s">
        <v>30</v>
      </c>
      <c r="G2" s="66"/>
      <c r="H2" s="39"/>
    </row>
    <row r="3" spans="1:8" ht="20" customHeight="1" thickBot="1">
      <c r="A3" s="19"/>
      <c r="B3" s="66"/>
      <c r="C3" s="38" t="s">
        <v>34</v>
      </c>
      <c r="D3" s="42">
        <f>'1er Ass'!D3</f>
        <v>43358</v>
      </c>
      <c r="E3" s="20"/>
      <c r="F3" s="65"/>
      <c r="G3" s="65"/>
      <c r="H3" s="14"/>
    </row>
    <row r="4" spans="1:8" s="3" customFormat="1" ht="46.5" customHeight="1">
      <c r="A4" s="7" t="s">
        <v>4</v>
      </c>
      <c r="B4" s="8" t="s">
        <v>16</v>
      </c>
      <c r="C4" s="8" t="s">
        <v>38</v>
      </c>
      <c r="D4" s="10" t="s">
        <v>5</v>
      </c>
      <c r="E4" s="8" t="s">
        <v>6</v>
      </c>
      <c r="F4" s="9" t="s">
        <v>7</v>
      </c>
      <c r="G4" s="10" t="s">
        <v>35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8">
        <f>'1er Ass'!C5</f>
        <v>0</v>
      </c>
      <c r="D5" s="44">
        <f>'1er Ass'!D5</f>
        <v>0</v>
      </c>
      <c r="E5" s="21">
        <f>IF(D5= " ",0/24,((MOD(D6-D5,1))-MOD(C6-C5,1)))</f>
        <v>0</v>
      </c>
      <c r="F5" s="21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21">
        <v>0</v>
      </c>
      <c r="H5" s="32">
        <v>0</v>
      </c>
    </row>
    <row r="6" spans="1:8" ht="17.25" customHeight="1">
      <c r="A6" s="43">
        <f>D2</f>
        <v>43354</v>
      </c>
      <c r="B6" s="49" t="str">
        <f>IF(E6=0 / 24, "","(journée continue)")</f>
        <v/>
      </c>
      <c r="C6" s="68">
        <f>'1er Ass'!C6</f>
        <v>0</v>
      </c>
      <c r="D6" s="44">
        <f>'1er Ass'!D6</f>
        <v>0</v>
      </c>
      <c r="E6" s="22">
        <f>SUM(D7,E7)</f>
        <v>0</v>
      </c>
      <c r="F6" s="21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4"/>
      <c r="H6" s="32"/>
    </row>
    <row r="7" spans="1:8" ht="17.25" customHeight="1">
      <c r="A7" s="48">
        <f>IF(A6="", Deb, IF(A6&gt;DATE(YEAR(A6),3,20),IF(A6&lt;DATE(YEAR(A6),12,21),22 / 24,20 / 24),20 /24))</f>
        <v>0.91666666666666663</v>
      </c>
      <c r="B7" s="47" t="str">
        <f>IF(A6 &lt;&gt; "", IF(A5="DIMANCHE", "(majoration dimanche)", ""), "")</f>
        <v/>
      </c>
      <c r="C7" s="51">
        <f>IF(C6 = C5, (MOD(D6-D5,1)),0)</f>
        <v>0</v>
      </c>
      <c r="D7" s="45">
        <f>IF(C5=0 / 24,0,IF((MOD(C5-D5,1))&lt;6.05 / 24,0,0.5 / 24))</f>
        <v>0</v>
      </c>
      <c r="E7" s="16">
        <f>IF(C7&gt;(6.05 / 24),0.5 / 24,(IF(C5 = C6, IF(MOD(D6-D5, 1) &lt;6.05/24, 0, 0.5/24), IF((MOD(D6-C6,1))&lt;6.05/24,0,0.5/24))))</f>
        <v>0</v>
      </c>
      <c r="F7" s="6" t="str">
        <f>IF(OR(F6=" ", F6=0)," ","(minoration repas nuit)")</f>
        <v xml:space="preserve"> </v>
      </c>
      <c r="G7" s="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54" t="str">
        <f>IF(OR(C8&lt;&gt;0, C9 &lt;&gt;0,), IF(MOD(C9-C8, 1) &lt; 0.041, "(pause réduite)", ""), "")</f>
        <v/>
      </c>
      <c r="C8" s="68">
        <f>'1er Ass'!C8</f>
        <v>0</v>
      </c>
      <c r="D8" s="44">
        <f>'1er Ass'!D8</f>
        <v>0</v>
      </c>
      <c r="E8" s="21">
        <f>IF(D8= " ",0/24,((MOD(D9-D8,1))-MOD(C9-C8,1)))</f>
        <v>0</v>
      </c>
      <c r="F8" s="21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21">
        <f>IF(AND(D5=0, D6=0), 0/24, (IF(D8=0/24,0/24,IF((MOD(D8-D6,1))&gt;=11/24,0/24,11/24-(MOD(D8-D6,1))))))</f>
        <v>0</v>
      </c>
      <c r="H8" s="32">
        <v>0</v>
      </c>
    </row>
    <row r="9" spans="1:8" ht="17.25" customHeight="1">
      <c r="A9" s="43">
        <f>IF(AND(DATE(YEAR(D2),MONTH(D2),DAY(D2))&lt;DATE(YEAR(D3),MONTH(D3),DAY(D3)), A6&lt;&gt;""),DATE(YEAR(D2),MONTH(D2),DAY(D2)+1),"")</f>
        <v>43355</v>
      </c>
      <c r="B9" s="5" t="str">
        <f>IF(E9=0 / 24, "","(journée continue)")</f>
        <v/>
      </c>
      <c r="C9" s="68">
        <f>'1er Ass'!C9</f>
        <v>0</v>
      </c>
      <c r="D9" s="44">
        <f>'1er Ass'!D9</f>
        <v>0</v>
      </c>
      <c r="E9" s="22">
        <f>SUM(D10,E10)</f>
        <v>0</v>
      </c>
      <c r="F9" s="21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4"/>
      <c r="H9" s="33"/>
    </row>
    <row r="10" spans="1:8" ht="17.25" customHeight="1">
      <c r="A10" s="48">
        <f>IF(A9="", Deb, IF(A9&gt;DATE(YEAR(A9),3,20),IF(A9&lt;DATE(YEAR(A9),12,21),22 / 24,20 / 24),20 /24))</f>
        <v>0.91666666666666663</v>
      </c>
      <c r="B10" s="47" t="str">
        <f>IF(A9 &lt;&gt; "", IF(A8="DIMANCHE", "(majoration dimanche)", ""), "")</f>
        <v/>
      </c>
      <c r="C10" s="51">
        <f>IF(C9 = C8, (MOD(D9-D8,1)),0)</f>
        <v>0</v>
      </c>
      <c r="D10" s="45">
        <f>IF(C8=0 / 24,0,IF((MOD(C8-D8,1))&lt;6.05 / 24,0,0.5 / 24))</f>
        <v>0</v>
      </c>
      <c r="E10" s="51">
        <f>IF(C10&gt;(6.05 / 24),0.5 / 24,(IF(C8 = C9, IF(MOD(D9-D8, 1) &lt;6.05/24, 0, 0.5/24), IF((MOD(D9-C9,1))&lt;6.05/24,0,0.5/24))))</f>
        <v>0</v>
      </c>
      <c r="F10" s="6" t="str">
        <f>IF(F9=" "," ","(minoration repas nuit)")</f>
        <v xml:space="preserve"> </v>
      </c>
      <c r="G10" s="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54" t="str">
        <f>IF(OR(C11&lt;&gt;0, C12 &lt;&gt;0,), IF(MOD(C12-C11, 1) &lt; 0.041, "(pause réduite)", ""), "")</f>
        <v/>
      </c>
      <c r="C11" s="68">
        <f>'1er Ass'!C11</f>
        <v>0</v>
      </c>
      <c r="D11" s="44">
        <f>'1er Ass'!D11</f>
        <v>0</v>
      </c>
      <c r="E11" s="21">
        <f>IF(D11= " ",0/24,((MOD(D12-D11,1))-MOD(C12-C11,1)))</f>
        <v>0</v>
      </c>
      <c r="F11" s="21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2">
        <v>0</v>
      </c>
    </row>
    <row r="12" spans="1:8" ht="17.25" customHeight="1">
      <c r="A12" s="43">
        <f>IF(AND(DATE(YEAR(A9),MONTH(A9),DAY(A9))&lt;DATE(YEAR(D3),MONTH(D3),DAY(D3)), A9&lt;&gt;""),DATE(YEAR(D2),MONTH(D2),DAY(D2)+2), "")</f>
        <v>43356</v>
      </c>
      <c r="B12" s="5" t="str">
        <f>IF(E12=0 / 24, "","(journée continue)")</f>
        <v/>
      </c>
      <c r="C12" s="68">
        <f>'1er Ass'!C12</f>
        <v>0</v>
      </c>
      <c r="D12" s="46">
        <f>'1er Ass'!D12</f>
        <v>0</v>
      </c>
      <c r="E12" s="22">
        <f>SUM(D13,E13)</f>
        <v>0</v>
      </c>
      <c r="F12" s="21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4"/>
      <c r="H12" s="53"/>
    </row>
    <row r="13" spans="1:8" ht="17.25" customHeight="1">
      <c r="A13" s="48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51">
        <f>IF(C12 = C11, (MOD(D12-D11,1)),0)</f>
        <v>0</v>
      </c>
      <c r="D13" s="45">
        <f>IF(C11=0 / 24,0,IF((MOD(C11-D11,1))&lt;6.05 / 24,0,0.5 / 24))</f>
        <v>0</v>
      </c>
      <c r="E13" s="16">
        <f>IF(C13&gt;(6.05 / 24),0.5 / 24,(IF(C11 = C12, IF(MOD(D12-D11, 1) &lt;6.05/24, 0, 0.5/24), IF((MOD(D12-C12,1))&lt;6.05/24,0,0.5/24))))</f>
        <v>0</v>
      </c>
      <c r="F13" s="6" t="str">
        <f>IF(F12=" "," ","(minoration repas nuit)")</f>
        <v xml:space="preserve"> </v>
      </c>
      <c r="G13" s="71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54" t="str">
        <f>IF(OR(C14&lt;&gt;0, C15 &lt;&gt;0,), IF(MOD(C15-C14, 1) &lt; 0.041, "(pause réduite)", ""), "")</f>
        <v/>
      </c>
      <c r="C14" s="68">
        <f>'1er Ass'!C14</f>
        <v>0</v>
      </c>
      <c r="D14" s="44">
        <f>'1er Ass'!D14</f>
        <v>0</v>
      </c>
      <c r="E14" s="21">
        <f>IF(D14= " ",0/24,((MOD(D15-D14,1))-MOD(C15-C14,1)))</f>
        <v>0</v>
      </c>
      <c r="F14" s="21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2">
        <v>0</v>
      </c>
    </row>
    <row r="15" spans="1:8" ht="17.25" customHeight="1">
      <c r="A15" s="43">
        <f>IF(A12&lt;&gt; "", (IF(DATE(YEAR(A12),MONTH(A12),DAY(A12))&lt;DATE(YEAR(D3),MONTH(D3),DAY(D3)),DATE(YEAR(D2),MONTH(D2),(DAY(D2)+3)), "")), "")</f>
        <v>43357</v>
      </c>
      <c r="B15" s="5" t="str">
        <f>IF(E15=0 / 24, "","(journée continue)")</f>
        <v/>
      </c>
      <c r="C15" s="68">
        <f>'1er Ass'!C15</f>
        <v>0</v>
      </c>
      <c r="D15" s="44">
        <f>'1er Ass'!D15</f>
        <v>0</v>
      </c>
      <c r="E15" s="22">
        <f>SUM(D16,E16)</f>
        <v>0</v>
      </c>
      <c r="F15" s="21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4"/>
      <c r="H15" s="33"/>
    </row>
    <row r="16" spans="1:8" ht="17.25" customHeight="1">
      <c r="A16" s="48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51">
        <f>IF(C14 = C15, (MOD(D15-D14,1)),0)</f>
        <v>0</v>
      </c>
      <c r="D16" s="45">
        <f>IF(C14=0 / 24,0,IF((MOD(C14-D14,1))&lt;6.05 / 24,0,0.5 / 24))</f>
        <v>0</v>
      </c>
      <c r="E16" s="16">
        <f>IF(C16&gt;(6.05 / 24),0.5 / 24,(IF(C15 = C14, IF(MOD(D15-D14, 1) &lt;6.05/24, 0, 0.5/24), IF((MOD(D15-C15,1))&lt;6.05/24,0,0.5/24))))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54" t="str">
        <f>IF(OR(C17&lt;&gt;0, C18 &lt;&gt;0,), IF(MOD(C18-C17, 1) &lt; 0.041, "(pause réduite)", ""), "")</f>
        <v/>
      </c>
      <c r="C17" s="68">
        <f>'1er Ass'!C17</f>
        <v>0</v>
      </c>
      <c r="D17" s="44">
        <f>'1er Ass'!D17</f>
        <v>0</v>
      </c>
      <c r="E17" s="21">
        <f>IF(D17=" ",0/24,((MOD(D18-D17,1))-MOD(C18-C17,1)))</f>
        <v>0</v>
      </c>
      <c r="F17" s="21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2">
        <v>0</v>
      </c>
    </row>
    <row r="18" spans="1:8" ht="17.25" customHeight="1">
      <c r="A18" s="43">
        <f>IF(A15&lt;&gt; "", (IF(DATE(YEAR(A15),MONTH(A15),DAY(A15))&lt;DATE(YEAR(D3),MONTH(D3),DAY(D3)),DATE(YEAR(D2),MONTH(D2),(DAY(D2)+4)), "")), "")</f>
        <v>43358</v>
      </c>
      <c r="B18" s="5" t="str">
        <f>IF(E18=0 / 24, "","(journée continue)")</f>
        <v/>
      </c>
      <c r="C18" s="68">
        <f>'1er Ass'!C18</f>
        <v>0</v>
      </c>
      <c r="D18" s="44">
        <f>'1er Ass'!D18</f>
        <v>0</v>
      </c>
      <c r="E18" s="22">
        <f>SUM(D19,E19)</f>
        <v>0</v>
      </c>
      <c r="F18" s="21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4"/>
      <c r="H18" s="33"/>
    </row>
    <row r="19" spans="1:8" ht="17.25" customHeight="1">
      <c r="A19" s="48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51">
        <f>IF(C17 = C18, (MOD(D18-D17,1)),0)</f>
        <v>0</v>
      </c>
      <c r="D19" s="45">
        <f>IF(C17=0 / 24,0,IF((MOD(C17-D17,1))&lt;6.05 / 24,0,0.5 / 24))</f>
        <v>0</v>
      </c>
      <c r="E19" s="16">
        <f>IF(C19&gt;(6.05 / 24),0.5 / 24,(IF(C17 = C18, IF(MOD(D18-D17, 1) &lt;6.05/24, 0, 0.5/24), IF((MOD(D18-C18,1))&lt;6.05/24,0,0.5/24))))</f>
        <v>0</v>
      </c>
      <c r="F19" s="6" t="str">
        <f>IF(F18=" "," ","(minoration repas nuit)")</f>
        <v xml:space="preserve"> </v>
      </c>
      <c r="G19" s="5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54" t="str">
        <f>IF(OR(C21&lt;&gt;0, C22 &lt;&gt;0,), IF(MOD(C21-C20, 1) &lt; 0.041, "(pause réduite)", ""), "")</f>
        <v/>
      </c>
      <c r="C20" s="68">
        <f>'1er Ass'!C20</f>
        <v>0</v>
      </c>
      <c r="D20" s="44">
        <f>'1er Ass'!D20</f>
        <v>0</v>
      </c>
      <c r="E20" s="21">
        <f>IF(D20= " ",0/24,((MOD(D21-D20,1))-MOD(C21-C20,1)))</f>
        <v>0</v>
      </c>
      <c r="F20" s="21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2">
        <v>0</v>
      </c>
    </row>
    <row r="21" spans="1:8" ht="17.25" customHeight="1">
      <c r="A21" s="43" t="str">
        <f>IF(A18&lt;&gt; "", (IF(DATE(YEAR(A18),MONTH(A18),DAY(A18))&lt;DATE(YEAR(D3),MONTH(D3),DAY(D3)),DATE(YEAR(D2),MONTH(D2),(DAY(D2)+5)), "")), "")</f>
        <v/>
      </c>
      <c r="B21" s="5" t="str">
        <f>IF(E21=0 / 24, "","(journée continue)")</f>
        <v/>
      </c>
      <c r="C21" s="68">
        <f>'1er Ass'!C21</f>
        <v>0</v>
      </c>
      <c r="D21" s="44">
        <f>'1er Ass'!D21</f>
        <v>0</v>
      </c>
      <c r="E21" s="22">
        <f>SUM(D22,E22)</f>
        <v>0</v>
      </c>
      <c r="F21" s="21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4"/>
      <c r="H21" s="52"/>
    </row>
    <row r="22" spans="1:8" ht="17.25" customHeight="1">
      <c r="A22" s="48">
        <f ca="1"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51">
        <f>IF(C20 = C21, (MOD(D21-D20,1)),0)</f>
        <v>0</v>
      </c>
      <c r="D22" s="45">
        <f>IF(C20=0 / 24,0,IF((MOD(C20-D20,1))&lt;6.05 / 24,0,0.5 / 24))</f>
        <v>0</v>
      </c>
      <c r="E22" s="16">
        <f>IF(C22&gt;(6.05 / 24),0.5 / 24,(IF(C21 = C20, IF(MOD(D21-D20, 1) &lt;6.05/24, 0, 0.5/24), IF((MOD(D21-C21,1))&lt;6.05/24,0,0.5/24))))</f>
        <v>0</v>
      </c>
      <c r="F22" s="6" t="str">
        <f>IF(F21=" "," ","(minoration repas nuit)")</f>
        <v xml:space="preserve"> </v>
      </c>
      <c r="G22" s="16">
        <f>SUM(H22+H19+H16+H13+H10+H7)</f>
        <v>0</v>
      </c>
      <c r="H22" s="15">
        <f>IF((E20)&lt;12/24,0/24,(E20)-12/24)</f>
        <v>0</v>
      </c>
    </row>
    <row r="23" spans="1:8" ht="17.25" customHeight="1">
      <c r="A23" s="72"/>
      <c r="B23" s="73"/>
      <c r="C23" s="83"/>
      <c r="D23" s="79" t="s">
        <v>9</v>
      </c>
      <c r="E23" s="80">
        <f>SUM(E5,E8,E11,E14,E17,E20)</f>
        <v>0</v>
      </c>
      <c r="F23" s="80">
        <f ca="1">SUM(F5,F6,F8,F9,F11,F12,F14,F15,F17,F18,F20,F21)</f>
        <v>0</v>
      </c>
      <c r="G23" s="81">
        <f>SUM(G5,G8,G11,G14,G17,G20)</f>
        <v>0</v>
      </c>
      <c r="H23" s="82">
        <f>SUM(H21,H20,H18,H17,H15,H14,H12,H11,H9,H8,H6,H5)</f>
        <v>0</v>
      </c>
    </row>
    <row r="24" spans="1:8" s="3" customFormat="1">
      <c r="A24" s="74"/>
      <c r="B24" s="75"/>
      <c r="C24" s="75"/>
      <c r="D24" s="75"/>
      <c r="E24" s="76"/>
      <c r="F24" s="76"/>
      <c r="G24" s="76"/>
      <c r="H24" s="77"/>
    </row>
    <row r="25" spans="1:8" ht="17.25" customHeight="1" thickBot="1">
      <c r="A25" s="88">
        <f>IF(A6 = "", Fin, IF(A6&gt;DATE(YEAR(A6),3,20),IF(A6&lt;DATE(YEAR(A6),12,21),7 / 24,6 / 24),6 /24))</f>
        <v>0.29166666666666669</v>
      </c>
      <c r="B25" s="121"/>
      <c r="C25" s="120"/>
      <c r="D25" s="120"/>
      <c r="E25" s="120"/>
      <c r="F25" s="120"/>
      <c r="H25" s="122"/>
    </row>
    <row r="26" spans="1:8" ht="17.25" customHeight="1" thickBot="1">
      <c r="A26" s="125" t="s">
        <v>10</v>
      </c>
      <c r="B26" s="121"/>
      <c r="C26" s="117" t="s">
        <v>43</v>
      </c>
      <c r="D26" s="118"/>
      <c r="E26" s="119"/>
      <c r="F26" s="121"/>
      <c r="G26" s="131"/>
      <c r="H26" s="132"/>
    </row>
    <row r="27" spans="1:8" ht="17.25" customHeight="1" thickBot="1">
      <c r="A27" s="126">
        <f ca="1">IF(D2&gt;DATE(YEAR(TODAY()),3,20),IF(D2&lt;DATE(YEAR(TODAY()),12,21),22 / 24,20 / 24),20 /24)</f>
        <v>0.91666666666666663</v>
      </c>
      <c r="B27" s="121"/>
      <c r="C27" s="114"/>
      <c r="D27" s="115" t="s">
        <v>44</v>
      </c>
      <c r="E27" s="116">
        <f>IF(AND(E5&lt;&gt;0,E8&lt;&gt;0,E11&lt;&gt;0,E14&lt;&gt;0,E17&lt;&gt;0),IF(E23=0/24,0/24,IF(E23&lt;1.459,35/24,E23)),E23)</f>
        <v>0</v>
      </c>
      <c r="F27" s="120"/>
      <c r="G27" s="135" t="s">
        <v>12</v>
      </c>
      <c r="H27" s="136"/>
    </row>
    <row r="28" spans="1:8" s="3" customFormat="1" ht="17.25" customHeight="1">
      <c r="A28" s="127" t="s">
        <v>11</v>
      </c>
      <c r="B28" s="120"/>
      <c r="C28" s="121"/>
      <c r="D28" s="121"/>
      <c r="E28" s="121"/>
      <c r="F28" s="120"/>
      <c r="G28" s="133" t="s">
        <v>13</v>
      </c>
      <c r="H28" s="134"/>
    </row>
    <row r="29" spans="1:8" s="3" customFormat="1" ht="17.25" customHeight="1" thickBot="1">
      <c r="A29" s="128">
        <f ca="1">IF(D2&gt;DATE(YEAR(TODAY()),3,20),IF(D2&lt;DATE(YEAR(TODAY()),12,21),7 / 24,6 / 24),6 /24)</f>
        <v>0.29166666666666669</v>
      </c>
      <c r="B29" s="120"/>
      <c r="C29" s="120"/>
      <c r="D29" s="120"/>
      <c r="E29" s="120"/>
      <c r="F29" s="120"/>
      <c r="G29" s="78"/>
      <c r="H29" s="124"/>
    </row>
    <row r="30" spans="1:8" s="3" customFormat="1" ht="17.25" customHeight="1">
      <c r="A30" s="129"/>
      <c r="B30" s="123"/>
      <c r="C30" s="123"/>
      <c r="D30" s="123"/>
      <c r="E30" s="123"/>
      <c r="F30" s="123"/>
      <c r="G30" s="130"/>
      <c r="H30" s="124"/>
    </row>
    <row r="31" spans="1:8" s="3" customFormat="1" ht="17.25" customHeight="1"/>
    <row r="32" spans="1:8" s="3" customFormat="1" ht="17.25" customHeight="1"/>
    <row r="33" s="3" customFormat="1" ht="17.25" customHeight="1"/>
    <row r="34" s="3" customFormat="1" ht="17.25" customHeight="1"/>
    <row r="35" s="3" customFormat="1" ht="17.25" customHeight="1"/>
    <row r="36" s="3" customFormat="1" ht="17.25" customHeight="1"/>
    <row r="37" s="2" customFormat="1" ht="17.25" customHeight="1"/>
    <row r="38" s="2" customFormat="1"/>
    <row r="39" s="2" customFormat="1"/>
    <row r="40" s="2" customFormat="1"/>
  </sheetData>
  <sheetProtection sheet="1" selectLockedCells="1"/>
  <mergeCells count="2">
    <mergeCell ref="G27:H27"/>
    <mergeCell ref="G28:H28"/>
  </mergeCells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46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8" t="str">
        <f>'1er Ass'!B1</f>
        <v>"Production"</v>
      </c>
      <c r="C1" s="69"/>
      <c r="D1" s="41" t="str">
        <f>'1er Ass'!D1</f>
        <v>Semaine N°</v>
      </c>
      <c r="E1" s="18" t="s">
        <v>1</v>
      </c>
      <c r="F1" s="28" t="str">
        <f>'1er Ass'!F1</f>
        <v>Caméra</v>
      </c>
      <c r="G1" s="67"/>
      <c r="H1" s="13"/>
    </row>
    <row r="2" spans="1:8" ht="20" customHeight="1">
      <c r="A2" s="19" t="s">
        <v>15</v>
      </c>
      <c r="B2" s="29" t="str">
        <f>'1er Ass'!B2</f>
        <v>"Film"</v>
      </c>
      <c r="C2" s="38" t="s">
        <v>33</v>
      </c>
      <c r="D2" s="40">
        <f>'1er Ass'!D2</f>
        <v>43354</v>
      </c>
      <c r="E2" s="38" t="s">
        <v>3</v>
      </c>
      <c r="F2" s="29" t="s">
        <v>30</v>
      </c>
      <c r="G2" s="66"/>
      <c r="H2" s="39"/>
    </row>
    <row r="3" spans="1:8" ht="20" customHeight="1" thickBot="1">
      <c r="A3" s="19"/>
      <c r="B3" s="66"/>
      <c r="C3" s="38" t="s">
        <v>34</v>
      </c>
      <c r="D3" s="42">
        <f>'1er Ass'!D3</f>
        <v>43358</v>
      </c>
      <c r="E3" s="20"/>
      <c r="F3" s="65"/>
      <c r="G3" s="65"/>
      <c r="H3" s="14"/>
    </row>
    <row r="4" spans="1:8" s="3" customFormat="1" ht="46.5" customHeight="1">
      <c r="A4" s="7" t="s">
        <v>4</v>
      </c>
      <c r="B4" s="8" t="s">
        <v>16</v>
      </c>
      <c r="C4" s="8" t="s">
        <v>38</v>
      </c>
      <c r="D4" s="10" t="s">
        <v>5</v>
      </c>
      <c r="E4" s="8" t="s">
        <v>6</v>
      </c>
      <c r="F4" s="9" t="s">
        <v>7</v>
      </c>
      <c r="G4" s="10" t="s">
        <v>35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8">
        <f>'1er Ass'!C5</f>
        <v>0</v>
      </c>
      <c r="D5" s="44">
        <f>'1er Ass'!D5</f>
        <v>0</v>
      </c>
      <c r="E5" s="21">
        <f>IF(D5= " ",0/24,((MOD(D6-D5,1))-MOD(C6-C5,1)))</f>
        <v>0</v>
      </c>
      <c r="F5" s="21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21">
        <v>0</v>
      </c>
      <c r="H5" s="32">
        <v>0</v>
      </c>
    </row>
    <row r="6" spans="1:8" ht="17.25" customHeight="1">
      <c r="A6" s="43">
        <f>D2</f>
        <v>43354</v>
      </c>
      <c r="B6" s="49" t="str">
        <f>IF(E6=0 / 24, "","(journée continue)")</f>
        <v/>
      </c>
      <c r="C6" s="68">
        <f>'1er Ass'!C6</f>
        <v>0</v>
      </c>
      <c r="D6" s="44">
        <f>'1er Ass'!D6</f>
        <v>0</v>
      </c>
      <c r="E6" s="22">
        <f>SUM(D7,E7)</f>
        <v>0</v>
      </c>
      <c r="F6" s="21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4"/>
      <c r="H6" s="32"/>
    </row>
    <row r="7" spans="1:8" ht="17.25" customHeight="1">
      <c r="A7" s="48">
        <f>IF(A6="", Deb, IF(A6&gt;DATE(YEAR(A6),3,20),IF(A6&lt;DATE(YEAR(A6),12,21),22 / 24,20 / 24),20 /24))</f>
        <v>0.91666666666666663</v>
      </c>
      <c r="B7" s="47" t="str">
        <f>IF(A6 &lt;&gt; "", IF(A5="DIMANCHE", "(majoration dimanche)", ""), "")</f>
        <v/>
      </c>
      <c r="C7" s="51">
        <f>IF(C6 = C5, (MOD(D6-D5,1)),0)</f>
        <v>0</v>
      </c>
      <c r="D7" s="45">
        <f>IF(C5=0 / 24,0,IF((MOD(C5-D5,1))&lt;6.05 / 24,0,0.5 / 24))</f>
        <v>0</v>
      </c>
      <c r="E7" s="16">
        <f>IF(C7&gt;(6.05 / 24),0.5 / 24,(IF(C5 = C6, IF(MOD(D6-D5, 1) &lt;6.05/24, 0, 0.5/24), IF((MOD(D6-C6,1))&lt;6.05/24,0,0.5/24))))</f>
        <v>0</v>
      </c>
      <c r="F7" s="6" t="str">
        <f>IF(OR(F6=" ", F6=0)," ","(minoration repas nuit)")</f>
        <v xml:space="preserve"> </v>
      </c>
      <c r="G7" s="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54" t="str">
        <f>IF(OR(C8&lt;&gt;0, C9 &lt;&gt;0,), IF(MOD(C9-C8, 1) &lt; 0.041, "(pause réduite)", ""), "")</f>
        <v/>
      </c>
      <c r="C8" s="68">
        <f>'1er Ass'!C8</f>
        <v>0</v>
      </c>
      <c r="D8" s="44">
        <f>'1er Ass'!D8</f>
        <v>0</v>
      </c>
      <c r="E8" s="21">
        <f>IF(D8= " ",0/24,((MOD(D9-D8,1))-MOD(C9-C8,1)))</f>
        <v>0</v>
      </c>
      <c r="F8" s="21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21">
        <f>IF(AND(D5=0, D6=0), 0/24, (IF(D8=0/24,0/24,IF((MOD(D8-D6,1))&gt;=11/24,0/24,11/24-(MOD(D8-D6,1))))))</f>
        <v>0</v>
      </c>
      <c r="H8" s="32">
        <v>0</v>
      </c>
    </row>
    <row r="9" spans="1:8" ht="17.25" customHeight="1">
      <c r="A9" s="43">
        <f>IF(AND(DATE(YEAR(D2),MONTH(D2),DAY(D2))&lt;DATE(YEAR(D3),MONTH(D3),DAY(D3)), A6&lt;&gt;""),DATE(YEAR(D2),MONTH(D2),DAY(D2)+1),"")</f>
        <v>43355</v>
      </c>
      <c r="B9" s="5" t="str">
        <f>IF(E9=0 / 24, "","(journée continue)")</f>
        <v/>
      </c>
      <c r="C9" s="68">
        <f>'1er Ass'!C9</f>
        <v>0</v>
      </c>
      <c r="D9" s="44">
        <f>'1er Ass'!D9</f>
        <v>0</v>
      </c>
      <c r="E9" s="22">
        <f>SUM(D10,E10)</f>
        <v>0</v>
      </c>
      <c r="F9" s="21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4"/>
      <c r="H9" s="33"/>
    </row>
    <row r="10" spans="1:8" ht="17.25" customHeight="1">
      <c r="A10" s="48">
        <f>IF(A9="", Deb, IF(A9&gt;DATE(YEAR(A9),3,20),IF(A9&lt;DATE(YEAR(A9),12,21),22 / 24,20 / 24),20 /24))</f>
        <v>0.91666666666666663</v>
      </c>
      <c r="B10" s="47" t="str">
        <f>IF(A9 &lt;&gt; "", IF(A8="DIMANCHE", "(majoration dimanche)", ""), "")</f>
        <v/>
      </c>
      <c r="C10" s="51">
        <f>IF(C9 = C8, (MOD(D9-D8,1)),0)</f>
        <v>0</v>
      </c>
      <c r="D10" s="45">
        <f>IF(C8=0 / 24,0,IF((MOD(C8-D8,1))&lt;6.05 / 24,0,0.5 / 24))</f>
        <v>0</v>
      </c>
      <c r="E10" s="51">
        <f>IF(C10&gt;(6.05 / 24),0.5 / 24,(IF(C8 = C9, IF(MOD(D9-D8, 1) &lt;6.05/24, 0, 0.5/24), IF((MOD(D9-C9,1))&lt;6.05/24,0,0.5/24))))</f>
        <v>0</v>
      </c>
      <c r="F10" s="6" t="str">
        <f>IF(F9=" "," ","(minoration repas nuit)")</f>
        <v xml:space="preserve"> </v>
      </c>
      <c r="G10" s="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54" t="str">
        <f>IF(OR(C11&lt;&gt;0, C12 &lt;&gt;0,), IF(MOD(C12-C11, 1) &lt; 0.041, "(pause réduite)", ""), "")</f>
        <v/>
      </c>
      <c r="C11" s="68">
        <f>'1er Ass'!C11</f>
        <v>0</v>
      </c>
      <c r="D11" s="44">
        <f>'1er Ass'!D11</f>
        <v>0</v>
      </c>
      <c r="E11" s="21">
        <f>IF(D11= " ",0/24,((MOD(D12-D11,1))-MOD(C12-C11,1)))</f>
        <v>0</v>
      </c>
      <c r="F11" s="21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2">
        <v>0</v>
      </c>
    </row>
    <row r="12" spans="1:8" ht="17.25" customHeight="1">
      <c r="A12" s="43">
        <f>IF(AND(DATE(YEAR(A9),MONTH(A9),DAY(A9))&lt;DATE(YEAR(D3),MONTH(D3),DAY(D3)), A9&lt;&gt;""),DATE(YEAR(D2),MONTH(D2),DAY(D2)+2), "")</f>
        <v>43356</v>
      </c>
      <c r="B12" s="5" t="str">
        <f>IF(E12=0 / 24, "","(journée continue)")</f>
        <v/>
      </c>
      <c r="C12" s="68">
        <f>'1er Ass'!C12</f>
        <v>0</v>
      </c>
      <c r="D12" s="46">
        <f>'1er Ass'!D12</f>
        <v>0</v>
      </c>
      <c r="E12" s="22">
        <f>SUM(D13,E13)</f>
        <v>0</v>
      </c>
      <c r="F12" s="21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4"/>
      <c r="H12" s="53"/>
    </row>
    <row r="13" spans="1:8" ht="17.25" customHeight="1">
      <c r="A13" s="48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51">
        <f>IF(C12 = C11, (MOD(D12-D11,1)),0)</f>
        <v>0</v>
      </c>
      <c r="D13" s="45">
        <f>IF(C11=0 / 24,0,IF((MOD(C11-D11,1))&lt;6.05 / 24,0,0.5 / 24))</f>
        <v>0</v>
      </c>
      <c r="E13" s="16">
        <f>IF(C13&gt;(6.05 / 24),0.5 / 24,(IF(C11 = C12, IF(MOD(D12-D11, 1) &lt;6.05/24, 0, 0.5/24), IF((MOD(D12-C12,1))&lt;6.05/24,0,0.5/24))))</f>
        <v>0</v>
      </c>
      <c r="F13" s="6" t="str">
        <f>IF(F12=" "," ","(minoration repas nuit)")</f>
        <v xml:space="preserve"> </v>
      </c>
      <c r="G13" s="71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54" t="str">
        <f>IF(OR(C14&lt;&gt;0, C15 &lt;&gt;0,), IF(MOD(C15-C14, 1) &lt; 0.041, "(pause réduite)", ""), "")</f>
        <v/>
      </c>
      <c r="C14" s="68">
        <f>'1er Ass'!C14</f>
        <v>0</v>
      </c>
      <c r="D14" s="44">
        <f>'1er Ass'!D14</f>
        <v>0</v>
      </c>
      <c r="E14" s="21">
        <f>IF(D14= " ",0/24,((MOD(D15-D14,1))-MOD(C15-C14,1)))</f>
        <v>0</v>
      </c>
      <c r="F14" s="21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2">
        <v>0</v>
      </c>
    </row>
    <row r="15" spans="1:8" ht="17.25" customHeight="1">
      <c r="A15" s="43">
        <f>IF(A12&lt;&gt; "", (IF(DATE(YEAR(A12),MONTH(A12),DAY(A12))&lt;DATE(YEAR(D3),MONTH(D3),DAY(D3)),DATE(YEAR(D2),MONTH(D2),(DAY(D2)+3)), "")), "")</f>
        <v>43357</v>
      </c>
      <c r="B15" s="5" t="str">
        <f>IF(E15=0 / 24, "","(journée continue)")</f>
        <v/>
      </c>
      <c r="C15" s="68">
        <f>'1er Ass'!C15</f>
        <v>0</v>
      </c>
      <c r="D15" s="44">
        <f>'1er Ass'!D15</f>
        <v>0</v>
      </c>
      <c r="E15" s="22">
        <f>SUM(D16,E16)</f>
        <v>0</v>
      </c>
      <c r="F15" s="21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4"/>
      <c r="H15" s="33"/>
    </row>
    <row r="16" spans="1:8" ht="17.25" customHeight="1">
      <c r="A16" s="48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51">
        <f>IF(C14 = C15, (MOD(D15-D14,1)),0)</f>
        <v>0</v>
      </c>
      <c r="D16" s="45">
        <f>IF(C14=0 / 24,0,IF((MOD(C14-D14,1))&lt;6.05 / 24,0,0.5 / 24))</f>
        <v>0</v>
      </c>
      <c r="E16" s="16">
        <f>IF(C16&gt;(6.05 / 24),0.5 / 24,(IF(C15 = C14, IF(MOD(D15-D14, 1) &lt;6.05/24, 0, 0.5/24), IF((MOD(D15-C15,1))&lt;6.05/24,0,0.5/24))))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54" t="str">
        <f>IF(OR(C17&lt;&gt;0, C18 &lt;&gt;0,), IF(MOD(C18-C17, 1) &lt; 0.041, "(pause réduite)", ""), "")</f>
        <v/>
      </c>
      <c r="C17" s="68">
        <f>'1er Ass'!C17</f>
        <v>0</v>
      </c>
      <c r="D17" s="44">
        <f>'1er Ass'!D17</f>
        <v>0</v>
      </c>
      <c r="E17" s="21">
        <f>IF(D17=" ",0/24,((MOD(D18-D17,1))-MOD(C18-C17,1)))</f>
        <v>0</v>
      </c>
      <c r="F17" s="21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2">
        <v>0</v>
      </c>
    </row>
    <row r="18" spans="1:8" ht="17.25" customHeight="1">
      <c r="A18" s="43">
        <f>IF(A15&lt;&gt; "", (IF(DATE(YEAR(A15),MONTH(A15),DAY(A15))&lt;DATE(YEAR(D3),MONTH(D3),DAY(D3)),DATE(YEAR(D2),MONTH(D2),(DAY(D2)+4)), "")), "")</f>
        <v>43358</v>
      </c>
      <c r="B18" s="5" t="str">
        <f>IF(E18=0 / 24, "","(journée continue)")</f>
        <v/>
      </c>
      <c r="C18" s="68">
        <f>'1er Ass'!C18</f>
        <v>0</v>
      </c>
      <c r="D18" s="44">
        <f>'1er Ass'!D18</f>
        <v>0</v>
      </c>
      <c r="E18" s="22">
        <f>SUM(D19,E19)</f>
        <v>0</v>
      </c>
      <c r="F18" s="21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4"/>
      <c r="H18" s="33"/>
    </row>
    <row r="19" spans="1:8" ht="17.25" customHeight="1">
      <c r="A19" s="48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51">
        <f>IF(C17 = C18, (MOD(D18-D17,1)),0)</f>
        <v>0</v>
      </c>
      <c r="D19" s="45">
        <f>IF(C17=0 / 24,0,IF((MOD(C17-D17,1))&lt;6.05 / 24,0,0.5 / 24))</f>
        <v>0</v>
      </c>
      <c r="E19" s="16">
        <f>IF(C19&gt;(6.05 / 24),0.5 / 24,(IF(C17 = C18, IF(MOD(D18-D17, 1) &lt;6.05/24, 0, 0.5/24), IF((MOD(D18-C18,1))&lt;6.05/24,0,0.5/24))))</f>
        <v>0</v>
      </c>
      <c r="F19" s="6" t="str">
        <f>IF(F18=" "," ","(minoration repas nuit)")</f>
        <v xml:space="preserve"> </v>
      </c>
      <c r="G19" s="5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54" t="str">
        <f>IF(OR(C21&lt;&gt;0, C22 &lt;&gt;0,), IF(MOD(C21-C20, 1) &lt; 0.041, "(pause réduite)", ""), "")</f>
        <v/>
      </c>
      <c r="C20" s="68">
        <f>'1er Ass'!C20</f>
        <v>0</v>
      </c>
      <c r="D20" s="44">
        <f>'1er Ass'!D20</f>
        <v>0</v>
      </c>
      <c r="E20" s="21">
        <f>IF(D20= " ",0/24,((MOD(D21-D20,1))-MOD(C21-C20,1)))</f>
        <v>0</v>
      </c>
      <c r="F20" s="21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2">
        <v>0</v>
      </c>
    </row>
    <row r="21" spans="1:8" ht="17.25" customHeight="1">
      <c r="A21" s="43" t="str">
        <f>IF(A18&lt;&gt; "", (IF(DATE(YEAR(A18),MONTH(A18),DAY(A18))&lt;DATE(YEAR(D3),MONTH(D3),DAY(D3)),DATE(YEAR(D2),MONTH(D2),(DAY(D2)+5)), "")), "")</f>
        <v/>
      </c>
      <c r="B21" s="5" t="str">
        <f>IF(E21=0 / 24, "","(journée continue)")</f>
        <v/>
      </c>
      <c r="C21" s="68">
        <f>'1er Ass'!C21</f>
        <v>0</v>
      </c>
      <c r="D21" s="44">
        <f>'1er Ass'!D21</f>
        <v>0</v>
      </c>
      <c r="E21" s="22">
        <f>SUM(D22,E22)</f>
        <v>0</v>
      </c>
      <c r="F21" s="21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4"/>
      <c r="H21" s="52"/>
    </row>
    <row r="22" spans="1:8" ht="17.25" customHeight="1">
      <c r="A22" s="48">
        <f ca="1"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51">
        <f>IF(C20 = C21, (MOD(D21-D20,1)),0)</f>
        <v>0</v>
      </c>
      <c r="D22" s="45">
        <f>IF(C20=0 / 24,0,IF((MOD(C20-D20,1))&lt;6.05 / 24,0,0.5 / 24))</f>
        <v>0</v>
      </c>
      <c r="E22" s="16">
        <f>IF(C22&gt;(6.05 / 24),0.5 / 24,(IF(C21 = C20, IF(MOD(D21-D20, 1) &lt;6.05/24, 0, 0.5/24), IF((MOD(D21-C21,1))&lt;6.05/24,0,0.5/24))))</f>
        <v>0</v>
      </c>
      <c r="F22" s="6" t="str">
        <f>IF(F21=" "," ","(minoration repas nuit)")</f>
        <v xml:space="preserve"> </v>
      </c>
      <c r="G22" s="16">
        <f>SUM(H22+H19+H16+H13+H10+H7)</f>
        <v>0</v>
      </c>
      <c r="H22" s="15">
        <f>IF((E20)&lt;12/24,0/24,(E20)-12/24)</f>
        <v>0</v>
      </c>
    </row>
    <row r="23" spans="1:8" ht="17.25" customHeight="1">
      <c r="A23" s="72"/>
      <c r="B23" s="73"/>
      <c r="C23" s="83"/>
      <c r="D23" s="79" t="s">
        <v>9</v>
      </c>
      <c r="E23" s="80">
        <f>SUM(E5,E8,E11,E14,E17,E20)</f>
        <v>0</v>
      </c>
      <c r="F23" s="80">
        <f ca="1">SUM(F5,F6,F8,F9,F11,F12,F14,F15,F17,F18,F20,F21)</f>
        <v>0</v>
      </c>
      <c r="G23" s="81">
        <f>SUM(G5,G8,G11,G14,G17,G20)</f>
        <v>0</v>
      </c>
      <c r="H23" s="82">
        <f>SUM(H21,H20,H18,H17,H15,H14,H12,H11,H9,H8,H6,H5)</f>
        <v>0</v>
      </c>
    </row>
    <row r="24" spans="1:8" s="3" customFormat="1">
      <c r="A24" s="74"/>
      <c r="B24" s="75"/>
      <c r="C24" s="75"/>
      <c r="D24" s="75"/>
      <c r="E24" s="76"/>
      <c r="F24" s="76"/>
      <c r="G24" s="76"/>
      <c r="H24" s="77"/>
    </row>
    <row r="25" spans="1:8" ht="17.25" customHeight="1" thickBot="1">
      <c r="A25" s="88">
        <f>IF(A6 = "", Fin, IF(A6&gt;DATE(YEAR(A6),3,20),IF(A6&lt;DATE(YEAR(A6),12,21),7 / 24,6 / 24),6 /24))</f>
        <v>0.29166666666666669</v>
      </c>
      <c r="B25" s="121"/>
      <c r="C25" s="120"/>
      <c r="D25" s="120"/>
      <c r="E25" s="120"/>
      <c r="F25" s="120"/>
      <c r="H25" s="122"/>
    </row>
    <row r="26" spans="1:8" ht="17.25" customHeight="1" thickBot="1">
      <c r="A26" s="125" t="s">
        <v>10</v>
      </c>
      <c r="B26" s="121"/>
      <c r="C26" s="117" t="s">
        <v>43</v>
      </c>
      <c r="D26" s="118"/>
      <c r="E26" s="119"/>
      <c r="F26" s="121"/>
      <c r="G26" s="131"/>
      <c r="H26" s="132"/>
    </row>
    <row r="27" spans="1:8" ht="17.25" customHeight="1" thickBot="1">
      <c r="A27" s="126">
        <f ca="1">IF(D2&gt;DATE(YEAR(TODAY()),3,20),IF(D2&lt;DATE(YEAR(TODAY()),12,21),22 / 24,20 / 24),20 /24)</f>
        <v>0.91666666666666663</v>
      </c>
      <c r="B27" s="121"/>
      <c r="C27" s="114"/>
      <c r="D27" s="115" t="s">
        <v>44</v>
      </c>
      <c r="E27" s="116">
        <f>IF(AND(E5&lt;&gt;0,E8&lt;&gt;0,E11&lt;&gt;0,E14&lt;&gt;0,E17&lt;&gt;0),IF(E23=0/24,0/24,IF(E23&lt;1.459,35/24,E23)),E23)</f>
        <v>0</v>
      </c>
      <c r="F27" s="120"/>
      <c r="G27" s="135" t="s">
        <v>12</v>
      </c>
      <c r="H27" s="136"/>
    </row>
    <row r="28" spans="1:8" s="3" customFormat="1" ht="17.25" customHeight="1">
      <c r="A28" s="127" t="s">
        <v>11</v>
      </c>
      <c r="B28" s="120"/>
      <c r="C28" s="121"/>
      <c r="D28" s="121"/>
      <c r="E28" s="121"/>
      <c r="F28" s="120"/>
      <c r="G28" s="133" t="s">
        <v>13</v>
      </c>
      <c r="H28" s="134"/>
    </row>
    <row r="29" spans="1:8" s="3" customFormat="1" ht="17.25" customHeight="1" thickBot="1">
      <c r="A29" s="128">
        <f ca="1">IF(D2&gt;DATE(YEAR(TODAY()),3,20),IF(D2&lt;DATE(YEAR(TODAY()),12,21),7 / 24,6 / 24),6 /24)</f>
        <v>0.29166666666666669</v>
      </c>
      <c r="B29" s="120"/>
      <c r="C29" s="120"/>
      <c r="D29" s="120"/>
      <c r="E29" s="120"/>
      <c r="F29" s="120"/>
      <c r="G29" s="78"/>
      <c r="H29" s="124"/>
    </row>
    <row r="30" spans="1:8" s="3" customFormat="1" ht="17.25" customHeight="1">
      <c r="A30" s="129"/>
      <c r="B30" s="123"/>
      <c r="C30" s="123"/>
      <c r="D30" s="123"/>
      <c r="E30" s="123"/>
      <c r="F30" s="123"/>
      <c r="G30" s="130"/>
      <c r="H30" s="124"/>
    </row>
    <row r="31" spans="1:8" s="3" customFormat="1" ht="17.25" customHeight="1"/>
    <row r="32" spans="1:8" s="3" customFormat="1" ht="17.25" customHeight="1"/>
    <row r="33" s="3" customFormat="1" ht="17.25" customHeight="1"/>
    <row r="34" s="3" customFormat="1" ht="17.25" customHeight="1"/>
    <row r="35" s="3" customFormat="1" ht="17.25" customHeight="1"/>
    <row r="36" s="3" customFormat="1" ht="17.25" customHeight="1"/>
    <row r="37" s="2" customFormat="1" ht="17.25" customHeigh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heetProtection sheet="1" selectLockedCells="1"/>
  <mergeCells count="2">
    <mergeCell ref="G27:H27"/>
    <mergeCell ref="G28:H28"/>
  </mergeCells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2022-11-04T15:29:22Z</dcterms:modified>
  <cp:category/>
  <cp:contentStatus/>
</cp:coreProperties>
</file>